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<sst xmlns="http://schemas.openxmlformats.org/spreadsheetml/2006/main" count="503" uniqueCount="20">
  <si>
    <t>椰子所2025年度第一批工作人员公开招聘资格初审合格、进入笔试人员名单</t>
  </si>
  <si>
    <t>序号</t>
  </si>
  <si>
    <t>报考号</t>
  </si>
  <si>
    <t>岗位代码</t>
  </si>
  <si>
    <t>岗位名称</t>
  </si>
  <si>
    <t>姓名</t>
  </si>
  <si>
    <t>备注</t>
  </si>
  <si>
    <t>椰子研究中心科研岗1</t>
  </si>
  <si>
    <t>进入笔试</t>
  </si>
  <si>
    <t>椰子研究中心科研岗2</t>
  </si>
  <si>
    <t>取消本次招聘</t>
  </si>
  <si>
    <t>油棕研究中心科研岗</t>
  </si>
  <si>
    <t>油茶研究中心科研岗</t>
  </si>
  <si>
    <t>槟榔研究中心科研岗2</t>
  </si>
  <si>
    <t>椰枣研究中心科研岗</t>
  </si>
  <si>
    <t>椰子研究中心科技支撑服务岗1</t>
  </si>
  <si>
    <t>椰子研究中心科技支撑服务岗2</t>
  </si>
  <si>
    <t>油棕研究中心科技支撑服务岗</t>
  </si>
  <si>
    <t>油茶研究中心科技支撑服务岗</t>
  </si>
  <si>
    <t>椰枣研究中心科技支撑服务岗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</si>
</sst>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9" borderId="4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0"/>
  <sheetViews>
    <sheetView tabSelected="1" topLeftCell="A88" workbookViewId="0">
      <selection activeCell="F2" sqref="F$1:F$1048576"/>
    </sheetView>
  </sheetViews>
  <sheetFormatPr defaultColWidth="8.88888888888889" defaultRowHeight="14.4" outlineLevelCol="5"/>
  <cols>
    <col min="1" max="1" width="7.55555555555556" style="2" customWidth="1"/>
    <col min="2" max="2" width="27.3333333333333" style="2" customWidth="1"/>
    <col min="3" max="3" width="17.6666666666667" style="2" customWidth="1"/>
    <col min="4" max="4" width="20.2222222222222" style="2" customWidth="1"/>
    <col min="5" max="5" width="12.8888888888889" style="2" customWidth="1"/>
    <col min="6" max="6" width="13.2222222222222" style="3" customWidth="1"/>
  </cols>
  <sheetData>
    <row r="1" s="1" customFormat="1" ht="59.4" customHeight="1" spans="1:6">
      <c r="A1" s="4" t="s">
        <v>0</v>
      </c>
      <c r="B1" s="4"/>
      <c r="C1" s="4"/>
      <c r="D1" s="4"/>
      <c r="E1" s="4"/>
      <c r="F1" s="4"/>
    </row>
    <row r="2" ht="28.8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ht="28.8" spans="1:6">
      <c r="A3" s="8">
        <v>1</v>
      </c>
      <c r="B3" s="8" t="str">
        <f>"74942025040219411143787"</f>
        <v>74942025040219411143787</v>
      </c>
      <c r="C3" s="8" t="str">
        <f t="shared" ref="C3:C12" si="0">"2508010125080102"</f>
        <v>2508010125080102</v>
      </c>
      <c r="D3" s="8" t="s">
        <v>7</v>
      </c>
      <c r="E3" s="8" t="str">
        <f>"索庆伟"</f>
        <v>索庆伟</v>
      </c>
      <c r="F3" s="9" t="s">
        <v>8</v>
      </c>
    </row>
    <row r="4" ht="28.8" spans="1:6">
      <c r="A4" s="8">
        <v>2</v>
      </c>
      <c r="B4" s="8" t="str">
        <f>"74942025040911044944563"</f>
        <v>74942025040911044944563</v>
      </c>
      <c r="C4" s="8" t="str">
        <f t="shared" si="0"/>
        <v>2508010125080102</v>
      </c>
      <c r="D4" s="8" t="s">
        <v>7</v>
      </c>
      <c r="E4" s="8" t="str">
        <f>"殷金瑶"</f>
        <v>殷金瑶</v>
      </c>
      <c r="F4" s="9" t="s">
        <v>8</v>
      </c>
    </row>
    <row r="5" ht="28.8" spans="1:6">
      <c r="A5" s="8">
        <v>3</v>
      </c>
      <c r="B5" s="8" t="str">
        <f>"74942025041121183144940"</f>
        <v>74942025041121183144940</v>
      </c>
      <c r="C5" s="8" t="str">
        <f t="shared" si="0"/>
        <v>2508010125080102</v>
      </c>
      <c r="D5" s="8" t="s">
        <v>7</v>
      </c>
      <c r="E5" s="8" t="str">
        <f>"邓瑞莲"</f>
        <v>邓瑞莲</v>
      </c>
      <c r="F5" s="9" t="s">
        <v>8</v>
      </c>
    </row>
    <row r="6" ht="28.8" spans="1:6">
      <c r="A6" s="8">
        <v>4</v>
      </c>
      <c r="B6" s="8" t="str">
        <f>"74942025041622020845418"</f>
        <v>74942025041622020845418</v>
      </c>
      <c r="C6" s="8" t="str">
        <f t="shared" si="0"/>
        <v>2508010125080102</v>
      </c>
      <c r="D6" s="8" t="s">
        <v>7</v>
      </c>
      <c r="E6" s="8" t="str">
        <f>"朱伟东"</f>
        <v>朱伟东</v>
      </c>
      <c r="F6" s="9" t="s">
        <v>8</v>
      </c>
    </row>
    <row r="7" ht="28.8" spans="1:6">
      <c r="A7" s="8">
        <v>5</v>
      </c>
      <c r="B7" s="8" t="str">
        <f>"74942025041621222445411"</f>
        <v>74942025041621222445411</v>
      </c>
      <c r="C7" s="8" t="str">
        <f t="shared" si="0"/>
        <v>2508010125080102</v>
      </c>
      <c r="D7" s="8" t="s">
        <v>7</v>
      </c>
      <c r="E7" s="8" t="str">
        <f>"单佳馨"</f>
        <v>单佳馨</v>
      </c>
      <c r="F7" s="9" t="s">
        <v>8</v>
      </c>
    </row>
    <row r="8" ht="28.8" spans="1:6">
      <c r="A8" s="8">
        <v>6</v>
      </c>
      <c r="B8" s="8" t="str">
        <f>"74942025041709242545439"</f>
        <v>74942025041709242545439</v>
      </c>
      <c r="C8" s="8" t="str">
        <f t="shared" si="0"/>
        <v>2508010125080102</v>
      </c>
      <c r="D8" s="8" t="s">
        <v>7</v>
      </c>
      <c r="E8" s="8" t="str">
        <f>"刘玉涵"</f>
        <v>刘玉涵</v>
      </c>
      <c r="F8" s="9" t="s">
        <v>8</v>
      </c>
    </row>
    <row r="9" ht="28.8" spans="1:6">
      <c r="A9" s="8">
        <v>7</v>
      </c>
      <c r="B9" s="8" t="str">
        <f>"74942025041509265445234"</f>
        <v>74942025041509265445234</v>
      </c>
      <c r="C9" s="8" t="str">
        <f t="shared" si="0"/>
        <v>2508010125080102</v>
      </c>
      <c r="D9" s="8" t="s">
        <v>7</v>
      </c>
      <c r="E9" s="8" t="str">
        <f>"黎啟航"</f>
        <v>黎啟航</v>
      </c>
      <c r="F9" s="9" t="s">
        <v>8</v>
      </c>
    </row>
    <row r="10" ht="28.8" spans="1:6">
      <c r="A10" s="8">
        <v>8</v>
      </c>
      <c r="B10" s="8" t="str">
        <f>"74942025041820133445647"</f>
        <v>74942025041820133445647</v>
      </c>
      <c r="C10" s="8" t="str">
        <f t="shared" si="0"/>
        <v>2508010125080102</v>
      </c>
      <c r="D10" s="8" t="s">
        <v>7</v>
      </c>
      <c r="E10" s="8" t="str">
        <f>"邹琦"</f>
        <v>邹琦</v>
      </c>
      <c r="F10" s="9" t="s">
        <v>8</v>
      </c>
    </row>
    <row r="11" ht="28.8" spans="1:6">
      <c r="A11" s="8">
        <v>9</v>
      </c>
      <c r="B11" s="8" t="str">
        <f>"74942025041721110145543"</f>
        <v>74942025041721110145543</v>
      </c>
      <c r="C11" s="8" t="str">
        <f t="shared" si="0"/>
        <v>2508010125080102</v>
      </c>
      <c r="D11" s="8" t="s">
        <v>7</v>
      </c>
      <c r="E11" s="8" t="str">
        <f>"马燕燕"</f>
        <v>马燕燕</v>
      </c>
      <c r="F11" s="9" t="s">
        <v>8</v>
      </c>
    </row>
    <row r="12" ht="28.8" spans="1:6">
      <c r="A12" s="8">
        <v>10</v>
      </c>
      <c r="B12" s="8" t="str">
        <f>"74942025041922433345721"</f>
        <v>74942025041922433345721</v>
      </c>
      <c r="C12" s="8" t="str">
        <f t="shared" si="0"/>
        <v>2508010125080102</v>
      </c>
      <c r="D12" s="8" t="s">
        <v>7</v>
      </c>
      <c r="E12" s="8" t="str">
        <f>"刘国强"</f>
        <v>刘国强</v>
      </c>
      <c r="F12" s="9" t="s">
        <v>8</v>
      </c>
    </row>
    <row r="13" ht="28.8" spans="1:6">
      <c r="A13" s="8">
        <v>11</v>
      </c>
      <c r="B13" s="8" t="str">
        <f>"74942025041918045945693"</f>
        <v>74942025041918045945693</v>
      </c>
      <c r="C13" s="8" t="str">
        <f>"25080103"</f>
        <v>25080103</v>
      </c>
      <c r="D13" s="8" t="s">
        <v>9</v>
      </c>
      <c r="E13" s="8" t="str">
        <f>"刘俊梅"</f>
        <v>刘俊梅</v>
      </c>
      <c r="F13" s="9" t="s">
        <v>10</v>
      </c>
    </row>
    <row r="14" ht="43.2" spans="1:6">
      <c r="A14" s="8">
        <v>12</v>
      </c>
      <c r="B14" s="8" t="str">
        <f>"74942025040915032444598"</f>
        <v>74942025040915032444598</v>
      </c>
      <c r="C14" s="8" t="str">
        <f t="shared" ref="C14:C23" si="1">"25080104250801052508"</f>
        <v>25080104250801052508</v>
      </c>
      <c r="D14" s="8" t="s">
        <v>11</v>
      </c>
      <c r="E14" s="8" t="str">
        <f>"刘鹏烩"</f>
        <v>刘鹏烩</v>
      </c>
      <c r="F14" s="9" t="s">
        <v>8</v>
      </c>
    </row>
    <row r="15" ht="43.2" spans="1:6">
      <c r="A15" s="8">
        <v>13</v>
      </c>
      <c r="B15" s="8" t="str">
        <f>"74942025041509183845232"</f>
        <v>74942025041509183845232</v>
      </c>
      <c r="C15" s="8" t="str">
        <f t="shared" si="1"/>
        <v>25080104250801052508</v>
      </c>
      <c r="D15" s="8" t="s">
        <v>11</v>
      </c>
      <c r="E15" s="8" t="str">
        <f>"孙亭亭"</f>
        <v>孙亭亭</v>
      </c>
      <c r="F15" s="9" t="s">
        <v>8</v>
      </c>
    </row>
    <row r="16" ht="43.2" spans="1:6">
      <c r="A16" s="8">
        <v>14</v>
      </c>
      <c r="B16" s="8" t="str">
        <f>"74942025041510385445253"</f>
        <v>74942025041510385445253</v>
      </c>
      <c r="C16" s="8" t="str">
        <f t="shared" si="1"/>
        <v>25080104250801052508</v>
      </c>
      <c r="D16" s="8" t="s">
        <v>11</v>
      </c>
      <c r="E16" s="8" t="str">
        <f>"洪磊"</f>
        <v>洪磊</v>
      </c>
      <c r="F16" s="9" t="s">
        <v>8</v>
      </c>
    </row>
    <row r="17" ht="43.2" spans="1:6">
      <c r="A17" s="8">
        <v>15</v>
      </c>
      <c r="B17" s="8" t="str">
        <f>"74942025041420375445179"</f>
        <v>74942025041420375445179</v>
      </c>
      <c r="C17" s="8" t="str">
        <f t="shared" si="1"/>
        <v>25080104250801052508</v>
      </c>
      <c r="D17" s="8" t="s">
        <v>11</v>
      </c>
      <c r="E17" s="8" t="str">
        <f>"徐丽萍"</f>
        <v>徐丽萍</v>
      </c>
      <c r="F17" s="9" t="s">
        <v>8</v>
      </c>
    </row>
    <row r="18" ht="43.2" spans="1:6">
      <c r="A18" s="8">
        <v>16</v>
      </c>
      <c r="B18" s="8" t="str">
        <f>"74942025041508025245225"</f>
        <v>74942025041508025245225</v>
      </c>
      <c r="C18" s="8" t="str">
        <f t="shared" si="1"/>
        <v>25080104250801052508</v>
      </c>
      <c r="D18" s="8" t="s">
        <v>11</v>
      </c>
      <c r="E18" s="8" t="str">
        <f>"于磊"</f>
        <v>于磊</v>
      </c>
      <c r="F18" s="9" t="s">
        <v>8</v>
      </c>
    </row>
    <row r="19" ht="43.2" spans="1:6">
      <c r="A19" s="8">
        <v>17</v>
      </c>
      <c r="B19" s="8" t="str">
        <f>"74942025041714314945482"</f>
        <v>74942025041714314945482</v>
      </c>
      <c r="C19" s="8" t="str">
        <f t="shared" si="1"/>
        <v>25080104250801052508</v>
      </c>
      <c r="D19" s="8" t="s">
        <v>11</v>
      </c>
      <c r="E19" s="8" t="str">
        <f>"李惠广"</f>
        <v>李惠广</v>
      </c>
      <c r="F19" s="9" t="s">
        <v>8</v>
      </c>
    </row>
    <row r="20" ht="43.2" spans="1:6">
      <c r="A20" s="8">
        <v>18</v>
      </c>
      <c r="B20" s="8" t="str">
        <f>"74942025041819550445645"</f>
        <v>74942025041819550445645</v>
      </c>
      <c r="C20" s="8" t="str">
        <f t="shared" si="1"/>
        <v>25080104250801052508</v>
      </c>
      <c r="D20" s="8" t="s">
        <v>11</v>
      </c>
      <c r="E20" s="8" t="str">
        <f>"单晓亮"</f>
        <v>单晓亮</v>
      </c>
      <c r="F20" s="9" t="s">
        <v>8</v>
      </c>
    </row>
    <row r="21" ht="43.2" spans="1:6">
      <c r="A21" s="8">
        <v>19</v>
      </c>
      <c r="B21" s="8" t="str">
        <f>"74942025042016563245778"</f>
        <v>74942025042016563245778</v>
      </c>
      <c r="C21" s="8" t="str">
        <f t="shared" si="1"/>
        <v>25080104250801052508</v>
      </c>
      <c r="D21" s="8" t="s">
        <v>11</v>
      </c>
      <c r="E21" s="8" t="str">
        <f>"李格格"</f>
        <v>李格格</v>
      </c>
      <c r="F21" s="9" t="s">
        <v>8</v>
      </c>
    </row>
    <row r="22" ht="43.2" spans="1:6">
      <c r="A22" s="8">
        <v>20</v>
      </c>
      <c r="B22" s="8" t="str">
        <f>"74942025042109105745872"</f>
        <v>74942025042109105745872</v>
      </c>
      <c r="C22" s="8" t="str">
        <f t="shared" si="1"/>
        <v>25080104250801052508</v>
      </c>
      <c r="D22" s="8" t="s">
        <v>11</v>
      </c>
      <c r="E22" s="8" t="str">
        <f>"金东奇"</f>
        <v>金东奇</v>
      </c>
      <c r="F22" s="9" t="s">
        <v>8</v>
      </c>
    </row>
    <row r="23" ht="43.2" spans="1:6">
      <c r="A23" s="8">
        <v>21</v>
      </c>
      <c r="B23" s="8" t="str">
        <f>"74942025050421084546102"</f>
        <v>74942025050421084546102</v>
      </c>
      <c r="C23" s="8" t="str">
        <f t="shared" si="1"/>
        <v>25080104250801052508</v>
      </c>
      <c r="D23" s="8" t="s">
        <v>11</v>
      </c>
      <c r="E23" s="8" t="str">
        <f>"宫晨波"</f>
        <v>宫晨波</v>
      </c>
      <c r="F23" s="9" t="s">
        <v>8</v>
      </c>
    </row>
    <row r="24" ht="28.8" spans="1:6">
      <c r="A24" s="8">
        <v>22</v>
      </c>
      <c r="B24" s="8" t="str">
        <f>"74942025042110220845892"</f>
        <v>74942025042110220845892</v>
      </c>
      <c r="C24" s="8" t="str">
        <f>"25080107"</f>
        <v>25080107</v>
      </c>
      <c r="D24" s="8" t="s">
        <v>12</v>
      </c>
      <c r="E24" s="8" t="str">
        <f>"郭映美"</f>
        <v>郭映美</v>
      </c>
      <c r="F24" s="9" t="s">
        <v>10</v>
      </c>
    </row>
    <row r="25" ht="28.8" spans="1:6">
      <c r="A25" s="8">
        <v>23</v>
      </c>
      <c r="B25" s="8" t="str">
        <f>"74942025040714285044241"</f>
        <v>74942025040714285044241</v>
      </c>
      <c r="C25" s="8" t="str">
        <f>"25080109"</f>
        <v>25080109</v>
      </c>
      <c r="D25" s="8" t="s">
        <v>13</v>
      </c>
      <c r="E25" s="8" t="str">
        <f>"吴文霞"</f>
        <v>吴文霞</v>
      </c>
      <c r="F25" s="9" t="s">
        <v>10</v>
      </c>
    </row>
    <row r="26" ht="28.8" spans="1:6">
      <c r="A26" s="8">
        <v>24</v>
      </c>
      <c r="B26" s="8" t="str">
        <f>"74942025042010114045735"</f>
        <v>74942025042010114045735</v>
      </c>
      <c r="C26" s="8" t="str">
        <f>"25080109"</f>
        <v>25080109</v>
      </c>
      <c r="D26" s="8" t="s">
        <v>13</v>
      </c>
      <c r="E26" s="8" t="str">
        <f>"姚童言"</f>
        <v>姚童言</v>
      </c>
      <c r="F26" s="9" t="s">
        <v>10</v>
      </c>
    </row>
    <row r="27" ht="43.2" spans="1:6">
      <c r="A27" s="8">
        <v>25</v>
      </c>
      <c r="B27" s="8" t="str">
        <f>"74942025033117381943374"</f>
        <v>74942025033117381943374</v>
      </c>
      <c r="C27" s="8" t="str">
        <f t="shared" ref="C27:C42" si="2">"25080110250801112508"</f>
        <v>25080110250801112508</v>
      </c>
      <c r="D27" s="8" t="s">
        <v>14</v>
      </c>
      <c r="E27" s="8" t="str">
        <f>"张敬宇"</f>
        <v>张敬宇</v>
      </c>
      <c r="F27" s="9" t="s">
        <v>8</v>
      </c>
    </row>
    <row r="28" ht="43.2" spans="1:6">
      <c r="A28" s="8">
        <v>26</v>
      </c>
      <c r="B28" s="8" t="str">
        <f>"74942025040210504943673"</f>
        <v>74942025040210504943673</v>
      </c>
      <c r="C28" s="8" t="str">
        <f t="shared" si="2"/>
        <v>25080110250801112508</v>
      </c>
      <c r="D28" s="8" t="s">
        <v>14</v>
      </c>
      <c r="E28" s="8" t="str">
        <f>"覃超"</f>
        <v>覃超</v>
      </c>
      <c r="F28" s="9" t="s">
        <v>8</v>
      </c>
    </row>
    <row r="29" ht="43.2" spans="1:6">
      <c r="A29" s="8">
        <v>27</v>
      </c>
      <c r="B29" s="8" t="str">
        <f>"74942025040320353243913"</f>
        <v>74942025040320353243913</v>
      </c>
      <c r="C29" s="8" t="str">
        <f t="shared" si="2"/>
        <v>25080110250801112508</v>
      </c>
      <c r="D29" s="8" t="s">
        <v>14</v>
      </c>
      <c r="E29" s="8" t="str">
        <f>"潘祖贤"</f>
        <v>潘祖贤</v>
      </c>
      <c r="F29" s="9" t="s">
        <v>8</v>
      </c>
    </row>
    <row r="30" ht="43.2" spans="1:6">
      <c r="A30" s="8">
        <v>28</v>
      </c>
      <c r="B30" s="8" t="str">
        <f>"74942025040809511344383"</f>
        <v>74942025040809511344383</v>
      </c>
      <c r="C30" s="8" t="str">
        <f t="shared" si="2"/>
        <v>25080110250801112508</v>
      </c>
      <c r="D30" s="8" t="s">
        <v>14</v>
      </c>
      <c r="E30" s="8" t="str">
        <f>"朱笑琳"</f>
        <v>朱笑琳</v>
      </c>
      <c r="F30" s="9" t="s">
        <v>8</v>
      </c>
    </row>
    <row r="31" ht="43.2" spans="1:6">
      <c r="A31" s="8">
        <v>29</v>
      </c>
      <c r="B31" s="8" t="str">
        <f>"74942025040814005144432"</f>
        <v>74942025040814005144432</v>
      </c>
      <c r="C31" s="8" t="str">
        <f t="shared" si="2"/>
        <v>25080110250801112508</v>
      </c>
      <c r="D31" s="8" t="s">
        <v>14</v>
      </c>
      <c r="E31" s="8" t="str">
        <f>"王俊皓"</f>
        <v>王俊皓</v>
      </c>
      <c r="F31" s="9" t="s">
        <v>8</v>
      </c>
    </row>
    <row r="32" ht="43.2" spans="1:6">
      <c r="A32" s="8">
        <v>30</v>
      </c>
      <c r="B32" s="8" t="str">
        <f>"74942025040815553344462"</f>
        <v>74942025040815553344462</v>
      </c>
      <c r="C32" s="8" t="str">
        <f t="shared" si="2"/>
        <v>25080110250801112508</v>
      </c>
      <c r="D32" s="8" t="s">
        <v>14</v>
      </c>
      <c r="E32" s="8" t="str">
        <f>"朱智梅"</f>
        <v>朱智梅</v>
      </c>
      <c r="F32" s="9" t="s">
        <v>8</v>
      </c>
    </row>
    <row r="33" ht="43.2" spans="1:6">
      <c r="A33" s="8">
        <v>31</v>
      </c>
      <c r="B33" s="8" t="str">
        <f>"74942025040719481144320"</f>
        <v>74942025040719481144320</v>
      </c>
      <c r="C33" s="8" t="str">
        <f t="shared" si="2"/>
        <v>25080110250801112508</v>
      </c>
      <c r="D33" s="8" t="s">
        <v>14</v>
      </c>
      <c r="E33" s="8" t="str">
        <f>"李泽琦"</f>
        <v>李泽琦</v>
      </c>
      <c r="F33" s="9" t="s">
        <v>8</v>
      </c>
    </row>
    <row r="34" ht="43.2" spans="1:6">
      <c r="A34" s="8">
        <v>32</v>
      </c>
      <c r="B34" s="8" t="str">
        <f>"74942025041021155844804"</f>
        <v>74942025041021155844804</v>
      </c>
      <c r="C34" s="8" t="str">
        <f t="shared" si="2"/>
        <v>25080110250801112508</v>
      </c>
      <c r="D34" s="8" t="s">
        <v>14</v>
      </c>
      <c r="E34" s="8" t="str">
        <f>"姜敏杰"</f>
        <v>姜敏杰</v>
      </c>
      <c r="F34" s="9" t="s">
        <v>8</v>
      </c>
    </row>
    <row r="35" ht="43.2" spans="1:6">
      <c r="A35" s="8">
        <v>33</v>
      </c>
      <c r="B35" s="8" t="str">
        <f>"74942025041410262045098"</f>
        <v>74942025041410262045098</v>
      </c>
      <c r="C35" s="8" t="str">
        <f t="shared" si="2"/>
        <v>25080110250801112508</v>
      </c>
      <c r="D35" s="8" t="s">
        <v>14</v>
      </c>
      <c r="E35" s="8" t="str">
        <f>"殷可欣"</f>
        <v>殷可欣</v>
      </c>
      <c r="F35" s="9" t="s">
        <v>8</v>
      </c>
    </row>
    <row r="36" ht="43.2" spans="1:6">
      <c r="A36" s="8">
        <v>34</v>
      </c>
      <c r="B36" s="8" t="str">
        <f>"74942025040210292343654"</f>
        <v>74942025040210292343654</v>
      </c>
      <c r="C36" s="8" t="str">
        <f t="shared" si="2"/>
        <v>25080110250801112508</v>
      </c>
      <c r="D36" s="8" t="s">
        <v>14</v>
      </c>
      <c r="E36" s="8" t="str">
        <f>"温宁"</f>
        <v>温宁</v>
      </c>
      <c r="F36" s="9" t="s">
        <v>8</v>
      </c>
    </row>
    <row r="37" ht="43.2" spans="1:6">
      <c r="A37" s="8">
        <v>35</v>
      </c>
      <c r="B37" s="8" t="str">
        <f>"74942025041410224745096"</f>
        <v>74942025041410224745096</v>
      </c>
      <c r="C37" s="8" t="str">
        <f t="shared" si="2"/>
        <v>25080110250801112508</v>
      </c>
      <c r="D37" s="8" t="s">
        <v>14</v>
      </c>
      <c r="E37" s="8" t="str">
        <f>"刘喆"</f>
        <v>刘喆</v>
      </c>
      <c r="F37" s="9" t="s">
        <v>8</v>
      </c>
    </row>
    <row r="38" ht="43.2" spans="1:6">
      <c r="A38" s="8">
        <v>36</v>
      </c>
      <c r="B38" s="8" t="str">
        <f>"74942025040212554643698"</f>
        <v>74942025040212554643698</v>
      </c>
      <c r="C38" s="8" t="str">
        <f t="shared" si="2"/>
        <v>25080110250801112508</v>
      </c>
      <c r="D38" s="8" t="s">
        <v>14</v>
      </c>
      <c r="E38" s="8" t="str">
        <f>"刘亚慧"</f>
        <v>刘亚慧</v>
      </c>
      <c r="F38" s="9" t="s">
        <v>8</v>
      </c>
    </row>
    <row r="39" ht="43.2" spans="1:6">
      <c r="A39" s="8">
        <v>37</v>
      </c>
      <c r="B39" s="8" t="str">
        <f>"74942025041409162145090"</f>
        <v>74942025041409162145090</v>
      </c>
      <c r="C39" s="8" t="str">
        <f t="shared" si="2"/>
        <v>25080110250801112508</v>
      </c>
      <c r="D39" s="8" t="s">
        <v>14</v>
      </c>
      <c r="E39" s="8" t="str">
        <f>"赵盼"</f>
        <v>赵盼</v>
      </c>
      <c r="F39" s="9" t="s">
        <v>8</v>
      </c>
    </row>
    <row r="40" ht="43.2" spans="1:6">
      <c r="A40" s="8">
        <v>38</v>
      </c>
      <c r="B40" s="8" t="str">
        <f>"74942025041610031845356"</f>
        <v>74942025041610031845356</v>
      </c>
      <c r="C40" s="8" t="str">
        <f t="shared" si="2"/>
        <v>25080110250801112508</v>
      </c>
      <c r="D40" s="8" t="s">
        <v>14</v>
      </c>
      <c r="E40" s="8" t="str">
        <f>"潘福安"</f>
        <v>潘福安</v>
      </c>
      <c r="F40" s="9" t="s">
        <v>8</v>
      </c>
    </row>
    <row r="41" ht="43.2" spans="1:6">
      <c r="A41" s="8">
        <v>39</v>
      </c>
      <c r="B41" s="8" t="str">
        <f>"74942025041711260245463"</f>
        <v>74942025041711260245463</v>
      </c>
      <c r="C41" s="8" t="str">
        <f t="shared" si="2"/>
        <v>25080110250801112508</v>
      </c>
      <c r="D41" s="8" t="s">
        <v>14</v>
      </c>
      <c r="E41" s="8" t="str">
        <f>"郑联顺"</f>
        <v>郑联顺</v>
      </c>
      <c r="F41" s="9" t="s">
        <v>8</v>
      </c>
    </row>
    <row r="42" ht="43.2" spans="1:6">
      <c r="A42" s="8">
        <v>40</v>
      </c>
      <c r="B42" s="8" t="str">
        <f>"74942025041716163745503"</f>
        <v>74942025041716163745503</v>
      </c>
      <c r="C42" s="8" t="str">
        <f t="shared" si="2"/>
        <v>25080110250801112508</v>
      </c>
      <c r="D42" s="8" t="s">
        <v>14</v>
      </c>
      <c r="E42" s="8" t="str">
        <f>"苏晨露"</f>
        <v>苏晨露</v>
      </c>
      <c r="F42" s="9" t="s">
        <v>8</v>
      </c>
    </row>
    <row r="43" ht="43.2" spans="1:6">
      <c r="A43" s="8">
        <v>41</v>
      </c>
      <c r="B43" s="8" t="str">
        <f>"74942025033121184443418"</f>
        <v>74942025033121184443418</v>
      </c>
      <c r="C43" s="8" t="str">
        <f t="shared" ref="C43:C97" si="3">"25080201"</f>
        <v>25080201</v>
      </c>
      <c r="D43" s="8" t="s">
        <v>15</v>
      </c>
      <c r="E43" s="8" t="str">
        <f>"陈春莲"</f>
        <v>陈春莲</v>
      </c>
      <c r="F43" s="9" t="s">
        <v>8</v>
      </c>
    </row>
    <row r="44" ht="43.2" spans="1:6">
      <c r="A44" s="8">
        <v>42</v>
      </c>
      <c r="B44" s="8" t="str">
        <f>"74942025033122384643432"</f>
        <v>74942025033122384643432</v>
      </c>
      <c r="C44" s="8" t="str">
        <f t="shared" si="3"/>
        <v>25080201</v>
      </c>
      <c r="D44" s="8" t="s">
        <v>15</v>
      </c>
      <c r="E44" s="8" t="str">
        <f>"王上志"</f>
        <v>王上志</v>
      </c>
      <c r="F44" s="9" t="s">
        <v>8</v>
      </c>
    </row>
    <row r="45" ht="43.2" spans="1:6">
      <c r="A45" s="8">
        <v>43</v>
      </c>
      <c r="B45" s="8" t="str">
        <f>"74942025033117262243371"</f>
        <v>74942025033117262243371</v>
      </c>
      <c r="C45" s="8" t="str">
        <f t="shared" si="3"/>
        <v>25080201</v>
      </c>
      <c r="D45" s="8" t="s">
        <v>15</v>
      </c>
      <c r="E45" s="8" t="str">
        <f>"徐国飞"</f>
        <v>徐国飞</v>
      </c>
      <c r="F45" s="9" t="s">
        <v>8</v>
      </c>
    </row>
    <row r="46" ht="43.2" spans="1:6">
      <c r="A46" s="8">
        <v>44</v>
      </c>
      <c r="B46" s="8" t="str">
        <f>"74942025040114551443529"</f>
        <v>74942025040114551443529</v>
      </c>
      <c r="C46" s="8" t="str">
        <f t="shared" si="3"/>
        <v>25080201</v>
      </c>
      <c r="D46" s="8" t="s">
        <v>15</v>
      </c>
      <c r="E46" s="8" t="str">
        <f>"蔡金珊"</f>
        <v>蔡金珊</v>
      </c>
      <c r="F46" s="9" t="s">
        <v>8</v>
      </c>
    </row>
    <row r="47" ht="43.2" spans="1:6">
      <c r="A47" s="8">
        <v>45</v>
      </c>
      <c r="B47" s="8" t="str">
        <f>"74942025040109093043456"</f>
        <v>74942025040109093043456</v>
      </c>
      <c r="C47" s="8" t="str">
        <f t="shared" si="3"/>
        <v>25080201</v>
      </c>
      <c r="D47" s="8" t="s">
        <v>15</v>
      </c>
      <c r="E47" s="8" t="str">
        <f>"刘征"</f>
        <v>刘征</v>
      </c>
      <c r="F47" s="9" t="s">
        <v>8</v>
      </c>
    </row>
    <row r="48" ht="43.2" spans="1:6">
      <c r="A48" s="8">
        <v>46</v>
      </c>
      <c r="B48" s="8" t="str">
        <f>"74942025040114524143528"</f>
        <v>74942025040114524143528</v>
      </c>
      <c r="C48" s="8" t="str">
        <f t="shared" si="3"/>
        <v>25080201</v>
      </c>
      <c r="D48" s="8" t="s">
        <v>15</v>
      </c>
      <c r="E48" s="8" t="str">
        <f>"宁小艺"</f>
        <v>宁小艺</v>
      </c>
      <c r="F48" s="9" t="s">
        <v>8</v>
      </c>
    </row>
    <row r="49" ht="43.2" spans="1:6">
      <c r="A49" s="8">
        <v>47</v>
      </c>
      <c r="B49" s="8" t="str">
        <f>"74942025040209255943641"</f>
        <v>74942025040209255943641</v>
      </c>
      <c r="C49" s="8" t="str">
        <f t="shared" si="3"/>
        <v>25080201</v>
      </c>
      <c r="D49" s="8" t="s">
        <v>15</v>
      </c>
      <c r="E49" s="8" t="str">
        <f>"郭雪琼"</f>
        <v>郭雪琼</v>
      </c>
      <c r="F49" s="9" t="s">
        <v>8</v>
      </c>
    </row>
    <row r="50" ht="43.2" spans="1:6">
      <c r="A50" s="8">
        <v>48</v>
      </c>
      <c r="B50" s="8" t="str">
        <f>"74942025040215140443719"</f>
        <v>74942025040215140443719</v>
      </c>
      <c r="C50" s="8" t="str">
        <f t="shared" si="3"/>
        <v>25080201</v>
      </c>
      <c r="D50" s="8" t="s">
        <v>15</v>
      </c>
      <c r="E50" s="8" t="str">
        <f>"符书英"</f>
        <v>符书英</v>
      </c>
      <c r="F50" s="9" t="s">
        <v>8</v>
      </c>
    </row>
    <row r="51" ht="43.2" spans="1:6">
      <c r="A51" s="8">
        <v>49</v>
      </c>
      <c r="B51" s="8" t="str">
        <f>"74942025040216010943734"</f>
        <v>74942025040216010943734</v>
      </c>
      <c r="C51" s="8" t="str">
        <f t="shared" si="3"/>
        <v>25080201</v>
      </c>
      <c r="D51" s="8" t="s">
        <v>15</v>
      </c>
      <c r="E51" s="8" t="str">
        <f>"张小妹"</f>
        <v>张小妹</v>
      </c>
      <c r="F51" s="9" t="s">
        <v>8</v>
      </c>
    </row>
    <row r="52" ht="43.2" spans="1:6">
      <c r="A52" s="8">
        <v>50</v>
      </c>
      <c r="B52" s="8" t="str">
        <f>"74942025040216354943750"</f>
        <v>74942025040216354943750</v>
      </c>
      <c r="C52" s="8" t="str">
        <f t="shared" si="3"/>
        <v>25080201</v>
      </c>
      <c r="D52" s="8" t="s">
        <v>15</v>
      </c>
      <c r="E52" s="8" t="str">
        <f>"霍思燕"</f>
        <v>霍思燕</v>
      </c>
      <c r="F52" s="9" t="s">
        <v>8</v>
      </c>
    </row>
    <row r="53" ht="43.2" spans="1:6">
      <c r="A53" s="8">
        <v>51</v>
      </c>
      <c r="B53" s="8" t="str">
        <f>"74942025040311024143835"</f>
        <v>74942025040311024143835</v>
      </c>
      <c r="C53" s="8" t="str">
        <f t="shared" si="3"/>
        <v>25080201</v>
      </c>
      <c r="D53" s="8" t="s">
        <v>15</v>
      </c>
      <c r="E53" s="8" t="str">
        <f>"李爱基"</f>
        <v>李爱基</v>
      </c>
      <c r="F53" s="9" t="s">
        <v>8</v>
      </c>
    </row>
    <row r="54" ht="43.2" spans="1:6">
      <c r="A54" s="8">
        <v>52</v>
      </c>
      <c r="B54" s="8" t="str">
        <f>"74942025040216234943745"</f>
        <v>74942025040216234943745</v>
      </c>
      <c r="C54" s="8" t="str">
        <f t="shared" si="3"/>
        <v>25080201</v>
      </c>
      <c r="D54" s="8" t="s">
        <v>15</v>
      </c>
      <c r="E54" s="8" t="str">
        <f>"何颖"</f>
        <v>何颖</v>
      </c>
      <c r="F54" s="9" t="s">
        <v>8</v>
      </c>
    </row>
    <row r="55" ht="43.2" spans="1:6">
      <c r="A55" s="8">
        <v>53</v>
      </c>
      <c r="B55" s="8" t="str">
        <f>"74942025040317424243892"</f>
        <v>74942025040317424243892</v>
      </c>
      <c r="C55" s="8" t="str">
        <f t="shared" si="3"/>
        <v>25080201</v>
      </c>
      <c r="D55" s="8" t="s">
        <v>15</v>
      </c>
      <c r="E55" s="8" t="str">
        <f>"朱嘉润"</f>
        <v>朱嘉润</v>
      </c>
      <c r="F55" s="9" t="s">
        <v>8</v>
      </c>
    </row>
    <row r="56" ht="43.2" spans="1:6">
      <c r="A56" s="8">
        <v>54</v>
      </c>
      <c r="B56" s="8" t="str">
        <f>"74942025040321102943917"</f>
        <v>74942025040321102943917</v>
      </c>
      <c r="C56" s="8" t="str">
        <f t="shared" si="3"/>
        <v>25080201</v>
      </c>
      <c r="D56" s="8" t="s">
        <v>15</v>
      </c>
      <c r="E56" s="8" t="str">
        <f>"郑大圣"</f>
        <v>郑大圣</v>
      </c>
      <c r="F56" s="9" t="s">
        <v>8</v>
      </c>
    </row>
    <row r="57" ht="43.2" spans="1:6">
      <c r="A57" s="8">
        <v>55</v>
      </c>
      <c r="B57" s="8" t="str">
        <f>"74942025033117220543368"</f>
        <v>74942025033117220543368</v>
      </c>
      <c r="C57" s="8" t="str">
        <f t="shared" si="3"/>
        <v>25080201</v>
      </c>
      <c r="D57" s="8" t="s">
        <v>15</v>
      </c>
      <c r="E57" s="8" t="str">
        <f>"羊仁盛"</f>
        <v>羊仁盛</v>
      </c>
      <c r="F57" s="9" t="s">
        <v>8</v>
      </c>
    </row>
    <row r="58" ht="43.2" spans="1:6">
      <c r="A58" s="8">
        <v>56</v>
      </c>
      <c r="B58" s="8" t="str">
        <f>"74942025040609040044055"</f>
        <v>74942025040609040044055</v>
      </c>
      <c r="C58" s="8" t="str">
        <f t="shared" si="3"/>
        <v>25080201</v>
      </c>
      <c r="D58" s="8" t="s">
        <v>15</v>
      </c>
      <c r="E58" s="8" t="str">
        <f>"陈鸿"</f>
        <v>陈鸿</v>
      </c>
      <c r="F58" s="9" t="s">
        <v>8</v>
      </c>
    </row>
    <row r="59" ht="43.2" spans="1:6">
      <c r="A59" s="8">
        <v>57</v>
      </c>
      <c r="B59" s="8" t="str">
        <f>"74942025040301171243816"</f>
        <v>74942025040301171243816</v>
      </c>
      <c r="C59" s="8" t="str">
        <f t="shared" si="3"/>
        <v>25080201</v>
      </c>
      <c r="D59" s="8" t="s">
        <v>15</v>
      </c>
      <c r="E59" s="8" t="str">
        <f>"蒙亚玲"</f>
        <v>蒙亚玲</v>
      </c>
      <c r="F59" s="9" t="s">
        <v>8</v>
      </c>
    </row>
    <row r="60" ht="43.2" spans="1:6">
      <c r="A60" s="8">
        <v>58</v>
      </c>
      <c r="B60" s="8" t="str">
        <f>"74942025040714463444246"</f>
        <v>74942025040714463444246</v>
      </c>
      <c r="C60" s="8" t="str">
        <f t="shared" si="3"/>
        <v>25080201</v>
      </c>
      <c r="D60" s="8" t="s">
        <v>15</v>
      </c>
      <c r="E60" s="8" t="str">
        <f>"丁钰新"</f>
        <v>丁钰新</v>
      </c>
      <c r="F60" s="9" t="s">
        <v>8</v>
      </c>
    </row>
    <row r="61" ht="43.2" spans="1:6">
      <c r="A61" s="8">
        <v>59</v>
      </c>
      <c r="B61" s="8" t="str">
        <f>"74942025040719474644319"</f>
        <v>74942025040719474644319</v>
      </c>
      <c r="C61" s="8" t="str">
        <f t="shared" si="3"/>
        <v>25080201</v>
      </c>
      <c r="D61" s="8" t="s">
        <v>15</v>
      </c>
      <c r="E61" s="8" t="str">
        <f>"洪小雨"</f>
        <v>洪小雨</v>
      </c>
      <c r="F61" s="9" t="s">
        <v>8</v>
      </c>
    </row>
    <row r="62" ht="43.2" spans="1:6">
      <c r="A62" s="8">
        <v>60</v>
      </c>
      <c r="B62" s="8" t="str">
        <f>"74942025040810595244402"</f>
        <v>74942025040810595244402</v>
      </c>
      <c r="C62" s="8" t="str">
        <f t="shared" si="3"/>
        <v>25080201</v>
      </c>
      <c r="D62" s="8" t="s">
        <v>15</v>
      </c>
      <c r="E62" s="8" t="str">
        <f>"苏雪松"</f>
        <v>苏雪松</v>
      </c>
      <c r="F62" s="9" t="s">
        <v>8</v>
      </c>
    </row>
    <row r="63" ht="43.2" spans="1:6">
      <c r="A63" s="8">
        <v>61</v>
      </c>
      <c r="B63" s="8" t="str">
        <f>"74942025040810212744393"</f>
        <v>74942025040810212744393</v>
      </c>
      <c r="C63" s="8" t="str">
        <f t="shared" si="3"/>
        <v>25080201</v>
      </c>
      <c r="D63" s="8" t="s">
        <v>15</v>
      </c>
      <c r="E63" s="8" t="str">
        <f>"王健"</f>
        <v>王健</v>
      </c>
      <c r="F63" s="9" t="s">
        <v>8</v>
      </c>
    </row>
    <row r="64" ht="43.2" spans="1:6">
      <c r="A64" s="8">
        <v>62</v>
      </c>
      <c r="B64" s="8" t="str">
        <f>"74942025040215260443724"</f>
        <v>74942025040215260443724</v>
      </c>
      <c r="C64" s="8" t="str">
        <f t="shared" si="3"/>
        <v>25080201</v>
      </c>
      <c r="D64" s="8" t="s">
        <v>15</v>
      </c>
      <c r="E64" s="8" t="str">
        <f>"冯慧萍"</f>
        <v>冯慧萍</v>
      </c>
      <c r="F64" s="9" t="s">
        <v>8</v>
      </c>
    </row>
    <row r="65" ht="43.2" spans="1:6">
      <c r="A65" s="8">
        <v>63</v>
      </c>
      <c r="B65" s="8" t="str">
        <f>"74942025040813574844429"</f>
        <v>74942025040813574844429</v>
      </c>
      <c r="C65" s="8" t="str">
        <f t="shared" si="3"/>
        <v>25080201</v>
      </c>
      <c r="D65" s="8" t="s">
        <v>15</v>
      </c>
      <c r="E65" s="8" t="str">
        <f>"杨倩玲"</f>
        <v>杨倩玲</v>
      </c>
      <c r="F65" s="9" t="s">
        <v>8</v>
      </c>
    </row>
    <row r="66" ht="43.2" spans="1:6">
      <c r="A66" s="8">
        <v>64</v>
      </c>
      <c r="B66" s="8" t="str">
        <f>"74942025040910480844560"</f>
        <v>74942025040910480844560</v>
      </c>
      <c r="C66" s="8" t="str">
        <f t="shared" si="3"/>
        <v>25080201</v>
      </c>
      <c r="D66" s="8" t="s">
        <v>15</v>
      </c>
      <c r="E66" s="8" t="str">
        <f>"蒋兰兰"</f>
        <v>蒋兰兰</v>
      </c>
      <c r="F66" s="9" t="s">
        <v>8</v>
      </c>
    </row>
    <row r="67" ht="43.2" spans="1:6">
      <c r="A67" s="8">
        <v>65</v>
      </c>
      <c r="B67" s="8" t="str">
        <f>"74942025040912524344580"</f>
        <v>74942025040912524344580</v>
      </c>
      <c r="C67" s="8" t="str">
        <f t="shared" si="3"/>
        <v>25080201</v>
      </c>
      <c r="D67" s="8" t="s">
        <v>15</v>
      </c>
      <c r="E67" s="8" t="str">
        <f>"王孟丽"</f>
        <v>王孟丽</v>
      </c>
      <c r="F67" s="9" t="s">
        <v>8</v>
      </c>
    </row>
    <row r="68" ht="43.2" spans="1:6">
      <c r="A68" s="8">
        <v>66</v>
      </c>
      <c r="B68" s="8" t="str">
        <f>"74942025040914165244585"</f>
        <v>74942025040914165244585</v>
      </c>
      <c r="C68" s="8" t="str">
        <f t="shared" si="3"/>
        <v>25080201</v>
      </c>
      <c r="D68" s="8" t="s">
        <v>15</v>
      </c>
      <c r="E68" s="8" t="str">
        <f>"李金珠"</f>
        <v>李金珠</v>
      </c>
      <c r="F68" s="9" t="s">
        <v>8</v>
      </c>
    </row>
    <row r="69" ht="43.2" spans="1:6">
      <c r="A69" s="8">
        <v>67</v>
      </c>
      <c r="B69" s="8" t="str">
        <f>"74942025040915395044608"</f>
        <v>74942025040915395044608</v>
      </c>
      <c r="C69" s="8" t="str">
        <f t="shared" si="3"/>
        <v>25080201</v>
      </c>
      <c r="D69" s="8" t="s">
        <v>15</v>
      </c>
      <c r="E69" s="8" t="str">
        <f>"黄婧"</f>
        <v>黄婧</v>
      </c>
      <c r="F69" s="9" t="s">
        <v>8</v>
      </c>
    </row>
    <row r="70" ht="43.2" spans="1:6">
      <c r="A70" s="8">
        <v>68</v>
      </c>
      <c r="B70" s="8" t="str">
        <f>"74942025040916122044616"</f>
        <v>74942025040916122044616</v>
      </c>
      <c r="C70" s="8" t="str">
        <f t="shared" si="3"/>
        <v>25080201</v>
      </c>
      <c r="D70" s="8" t="s">
        <v>15</v>
      </c>
      <c r="E70" s="8" t="str">
        <f>"黄巧丽"</f>
        <v>黄巧丽</v>
      </c>
      <c r="F70" s="9" t="s">
        <v>8</v>
      </c>
    </row>
    <row r="71" ht="43.2" spans="1:6">
      <c r="A71" s="8">
        <v>69</v>
      </c>
      <c r="B71" s="8" t="str">
        <f>"74942025041014462444737"</f>
        <v>74942025041014462444737</v>
      </c>
      <c r="C71" s="8" t="str">
        <f t="shared" si="3"/>
        <v>25080201</v>
      </c>
      <c r="D71" s="8" t="s">
        <v>15</v>
      </c>
      <c r="E71" s="8" t="str">
        <f>"方正"</f>
        <v>方正</v>
      </c>
      <c r="F71" s="9" t="s">
        <v>8</v>
      </c>
    </row>
    <row r="72" ht="43.2" spans="1:6">
      <c r="A72" s="8">
        <v>70</v>
      </c>
      <c r="B72" s="8" t="str">
        <f>"74942025041116203644906"</f>
        <v>74942025041116203644906</v>
      </c>
      <c r="C72" s="8" t="str">
        <f t="shared" si="3"/>
        <v>25080201</v>
      </c>
      <c r="D72" s="8" t="s">
        <v>15</v>
      </c>
      <c r="E72" s="8" t="str">
        <f>"李亚玲"</f>
        <v>李亚玲</v>
      </c>
      <c r="F72" s="9" t="s">
        <v>8</v>
      </c>
    </row>
    <row r="73" ht="43.2" spans="1:6">
      <c r="A73" s="8">
        <v>71</v>
      </c>
      <c r="B73" s="8" t="str">
        <f>"74942025040709165644138"</f>
        <v>74942025040709165644138</v>
      </c>
      <c r="C73" s="8" t="str">
        <f t="shared" si="3"/>
        <v>25080201</v>
      </c>
      <c r="D73" s="8" t="s">
        <v>15</v>
      </c>
      <c r="E73" s="8" t="str">
        <f>"聂浩"</f>
        <v>聂浩</v>
      </c>
      <c r="F73" s="9" t="s">
        <v>8</v>
      </c>
    </row>
    <row r="74" ht="43.2" spans="1:6">
      <c r="A74" s="8">
        <v>72</v>
      </c>
      <c r="B74" s="8" t="str">
        <f>"74942025041309453445013"</f>
        <v>74942025041309453445013</v>
      </c>
      <c r="C74" s="8" t="str">
        <f t="shared" si="3"/>
        <v>25080201</v>
      </c>
      <c r="D74" s="8" t="s">
        <v>15</v>
      </c>
      <c r="E74" s="8" t="str">
        <f>"吴能"</f>
        <v>吴能</v>
      </c>
      <c r="F74" s="9" t="s">
        <v>8</v>
      </c>
    </row>
    <row r="75" ht="43.2" spans="1:6">
      <c r="A75" s="8">
        <v>73</v>
      </c>
      <c r="B75" s="8" t="str">
        <f>"74942025041318311545045"</f>
        <v>74942025041318311545045</v>
      </c>
      <c r="C75" s="8" t="str">
        <f t="shared" si="3"/>
        <v>25080201</v>
      </c>
      <c r="D75" s="8" t="s">
        <v>15</v>
      </c>
      <c r="E75" s="8" t="str">
        <f>"陈晖"</f>
        <v>陈晖</v>
      </c>
      <c r="F75" s="9" t="s">
        <v>8</v>
      </c>
    </row>
    <row r="76" ht="43.2" spans="1:6">
      <c r="A76" s="8">
        <v>74</v>
      </c>
      <c r="B76" s="8" t="str">
        <f>"74942025041323153645075"</f>
        <v>74942025041323153645075</v>
      </c>
      <c r="C76" s="8" t="str">
        <f t="shared" si="3"/>
        <v>25080201</v>
      </c>
      <c r="D76" s="8" t="s">
        <v>15</v>
      </c>
      <c r="E76" s="8" t="str">
        <f>"蒋哲昊"</f>
        <v>蒋哲昊</v>
      </c>
      <c r="F76" s="9" t="s">
        <v>8</v>
      </c>
    </row>
    <row r="77" ht="43.2" spans="1:6">
      <c r="A77" s="8">
        <v>75</v>
      </c>
      <c r="B77" s="8" t="str">
        <f>"74942025041411093345106"</f>
        <v>74942025041411093345106</v>
      </c>
      <c r="C77" s="8" t="str">
        <f t="shared" si="3"/>
        <v>25080201</v>
      </c>
      <c r="D77" s="8" t="s">
        <v>15</v>
      </c>
      <c r="E77" s="8" t="str">
        <f>"梁驰"</f>
        <v>梁驰</v>
      </c>
      <c r="F77" s="9" t="s">
        <v>8</v>
      </c>
    </row>
    <row r="78" ht="43.2" spans="1:6">
      <c r="A78" s="8">
        <v>76</v>
      </c>
      <c r="B78" s="8" t="str">
        <f>"74942025041119545844933"</f>
        <v>74942025041119545844933</v>
      </c>
      <c r="C78" s="8" t="str">
        <f t="shared" si="3"/>
        <v>25080201</v>
      </c>
      <c r="D78" s="8" t="s">
        <v>15</v>
      </c>
      <c r="E78" s="8" t="str">
        <f>"王卓群"</f>
        <v>王卓群</v>
      </c>
      <c r="F78" s="9" t="s">
        <v>8</v>
      </c>
    </row>
    <row r="79" ht="43.2" spans="1:6">
      <c r="A79" s="8">
        <v>77</v>
      </c>
      <c r="B79" s="8" t="str">
        <f>"74942025041416420045153"</f>
        <v>74942025041416420045153</v>
      </c>
      <c r="C79" s="8" t="str">
        <f t="shared" si="3"/>
        <v>25080201</v>
      </c>
      <c r="D79" s="8" t="s">
        <v>15</v>
      </c>
      <c r="E79" s="8" t="str">
        <f>"韦美泉"</f>
        <v>韦美泉</v>
      </c>
      <c r="F79" s="9" t="s">
        <v>8</v>
      </c>
    </row>
    <row r="80" ht="43.2" spans="1:6">
      <c r="A80" s="8">
        <v>78</v>
      </c>
      <c r="B80" s="8" t="str">
        <f>"74942025040421180543978"</f>
        <v>74942025040421180543978</v>
      </c>
      <c r="C80" s="8" t="str">
        <f t="shared" si="3"/>
        <v>25080201</v>
      </c>
      <c r="D80" s="8" t="s">
        <v>15</v>
      </c>
      <c r="E80" s="8" t="str">
        <f>"宋雪怡"</f>
        <v>宋雪怡</v>
      </c>
      <c r="F80" s="9" t="s">
        <v>8</v>
      </c>
    </row>
    <row r="81" ht="43.2" spans="1:6">
      <c r="A81" s="8">
        <v>79</v>
      </c>
      <c r="B81" s="8" t="str">
        <f>"74942025041422562645211"</f>
        <v>74942025041422562645211</v>
      </c>
      <c r="C81" s="8" t="str">
        <f t="shared" si="3"/>
        <v>25080201</v>
      </c>
      <c r="D81" s="8" t="s">
        <v>15</v>
      </c>
      <c r="E81" s="8" t="str">
        <f>"胡艳红"</f>
        <v>胡艳红</v>
      </c>
      <c r="F81" s="9" t="s">
        <v>8</v>
      </c>
    </row>
    <row r="82" ht="43.2" spans="1:6">
      <c r="A82" s="8">
        <v>80</v>
      </c>
      <c r="B82" s="8" t="str">
        <f>"74942025041509440345237"</f>
        <v>74942025041509440345237</v>
      </c>
      <c r="C82" s="8" t="str">
        <f t="shared" si="3"/>
        <v>25080201</v>
      </c>
      <c r="D82" s="8" t="s">
        <v>15</v>
      </c>
      <c r="E82" s="8" t="str">
        <f>"丁家辉"</f>
        <v>丁家辉</v>
      </c>
      <c r="F82" s="9" t="s">
        <v>8</v>
      </c>
    </row>
    <row r="83" ht="43.2" spans="1:6">
      <c r="A83" s="8">
        <v>81</v>
      </c>
      <c r="B83" s="8" t="str">
        <f>"74942025041511213045271"</f>
        <v>74942025041511213045271</v>
      </c>
      <c r="C83" s="8" t="str">
        <f t="shared" si="3"/>
        <v>25080201</v>
      </c>
      <c r="D83" s="8" t="s">
        <v>15</v>
      </c>
      <c r="E83" s="8" t="str">
        <f>"吉才娟"</f>
        <v>吉才娟</v>
      </c>
      <c r="F83" s="9" t="s">
        <v>8</v>
      </c>
    </row>
    <row r="84" ht="43.2" spans="1:6">
      <c r="A84" s="8">
        <v>82</v>
      </c>
      <c r="B84" s="8" t="str">
        <f>"74942025041511410745276"</f>
        <v>74942025041511410745276</v>
      </c>
      <c r="C84" s="8" t="str">
        <f t="shared" si="3"/>
        <v>25080201</v>
      </c>
      <c r="D84" s="8" t="s">
        <v>15</v>
      </c>
      <c r="E84" s="8" t="str">
        <f>"林香余"</f>
        <v>林香余</v>
      </c>
      <c r="F84" s="9" t="s">
        <v>8</v>
      </c>
    </row>
    <row r="85" ht="43.2" spans="1:6">
      <c r="A85" s="8">
        <v>83</v>
      </c>
      <c r="B85" s="8" t="str">
        <f>"74942025041619500245401"</f>
        <v>74942025041619500245401</v>
      </c>
      <c r="C85" s="8" t="str">
        <f t="shared" si="3"/>
        <v>25080201</v>
      </c>
      <c r="D85" s="8" t="s">
        <v>15</v>
      </c>
      <c r="E85" s="8" t="str">
        <f>"朱滨"</f>
        <v>朱滨</v>
      </c>
      <c r="F85" s="9" t="s">
        <v>8</v>
      </c>
    </row>
    <row r="86" ht="43.2" spans="1:6">
      <c r="A86" s="8">
        <v>84</v>
      </c>
      <c r="B86" s="8" t="str">
        <f>"74942025041603121745346"</f>
        <v>74942025041603121745346</v>
      </c>
      <c r="C86" s="8" t="str">
        <f t="shared" si="3"/>
        <v>25080201</v>
      </c>
      <c r="D86" s="8" t="s">
        <v>15</v>
      </c>
      <c r="E86" s="8" t="str">
        <f>"陈舒龙"</f>
        <v>陈舒龙</v>
      </c>
      <c r="F86" s="9" t="s">
        <v>8</v>
      </c>
    </row>
    <row r="87" ht="43.2" spans="1:6">
      <c r="A87" s="8">
        <v>85</v>
      </c>
      <c r="B87" s="8" t="str">
        <f>"74942025041709450245444"</f>
        <v>74942025041709450245444</v>
      </c>
      <c r="C87" s="8" t="str">
        <f t="shared" si="3"/>
        <v>25080201</v>
      </c>
      <c r="D87" s="8" t="s">
        <v>15</v>
      </c>
      <c r="E87" s="8" t="str">
        <f>"余月振"</f>
        <v>余月振</v>
      </c>
      <c r="F87" s="9" t="s">
        <v>8</v>
      </c>
    </row>
    <row r="88" ht="43.2" spans="1:6">
      <c r="A88" s="8">
        <v>86</v>
      </c>
      <c r="B88" s="8" t="str">
        <f>"74942025041712592945471"</f>
        <v>74942025041712592945471</v>
      </c>
      <c r="C88" s="8" t="str">
        <f t="shared" si="3"/>
        <v>25080201</v>
      </c>
      <c r="D88" s="8" t="s">
        <v>15</v>
      </c>
      <c r="E88" s="8" t="str">
        <f>"石萃楠"</f>
        <v>石萃楠</v>
      </c>
      <c r="F88" s="9" t="s">
        <v>8</v>
      </c>
    </row>
    <row r="89" ht="43.2" spans="1:6">
      <c r="A89" s="8">
        <v>87</v>
      </c>
      <c r="B89" s="8" t="str">
        <f>"74942025041716212845507"</f>
        <v>74942025041716212845507</v>
      </c>
      <c r="C89" s="8" t="str">
        <f t="shared" si="3"/>
        <v>25080201</v>
      </c>
      <c r="D89" s="8" t="s">
        <v>15</v>
      </c>
      <c r="E89" s="8" t="str">
        <f>"邢思文"</f>
        <v>邢思文</v>
      </c>
      <c r="F89" s="9" t="s">
        <v>8</v>
      </c>
    </row>
    <row r="90" ht="43.2" spans="1:6">
      <c r="A90" s="8">
        <v>88</v>
      </c>
      <c r="B90" s="8" t="str">
        <f>"74942025041715185745492"</f>
        <v>74942025041715185745492</v>
      </c>
      <c r="C90" s="8" t="str">
        <f t="shared" si="3"/>
        <v>25080201</v>
      </c>
      <c r="D90" s="8" t="s">
        <v>15</v>
      </c>
      <c r="E90" s="8" t="str">
        <f>"陈佩蔚"</f>
        <v>陈佩蔚</v>
      </c>
      <c r="F90" s="9" t="s">
        <v>8</v>
      </c>
    </row>
    <row r="91" ht="43.2" spans="1:6">
      <c r="A91" s="8">
        <v>89</v>
      </c>
      <c r="B91" s="8" t="str">
        <f>"74942025041823441045660"</f>
        <v>74942025041823441045660</v>
      </c>
      <c r="C91" s="8" t="str">
        <f t="shared" si="3"/>
        <v>25080201</v>
      </c>
      <c r="D91" s="8" t="s">
        <v>15</v>
      </c>
      <c r="E91" s="8" t="str">
        <f>"王鹏"</f>
        <v>王鹏</v>
      </c>
      <c r="F91" s="9" t="s">
        <v>8</v>
      </c>
    </row>
    <row r="92" ht="43.2" spans="1:6">
      <c r="A92" s="8">
        <v>90</v>
      </c>
      <c r="B92" s="8" t="str">
        <f>"74942025041721515745547"</f>
        <v>74942025041721515745547</v>
      </c>
      <c r="C92" s="8" t="str">
        <f t="shared" si="3"/>
        <v>25080201</v>
      </c>
      <c r="D92" s="8" t="s">
        <v>15</v>
      </c>
      <c r="E92" s="8" t="str">
        <f>"苏璐"</f>
        <v>苏璐</v>
      </c>
      <c r="F92" s="9" t="s">
        <v>8</v>
      </c>
    </row>
    <row r="93" ht="43.2" spans="1:6">
      <c r="A93" s="8">
        <v>91</v>
      </c>
      <c r="B93" s="8" t="str">
        <f>"74942025042000180445727"</f>
        <v>74942025042000180445727</v>
      </c>
      <c r="C93" s="8" t="str">
        <f t="shared" si="3"/>
        <v>25080201</v>
      </c>
      <c r="D93" s="8" t="s">
        <v>15</v>
      </c>
      <c r="E93" s="8" t="str">
        <f>"唐颖姣"</f>
        <v>唐颖姣</v>
      </c>
      <c r="F93" s="9" t="s">
        <v>8</v>
      </c>
    </row>
    <row r="94" ht="43.2" spans="1:6">
      <c r="A94" s="8">
        <v>92</v>
      </c>
      <c r="B94" s="8" t="str">
        <f>"74942025041510154545245"</f>
        <v>74942025041510154545245</v>
      </c>
      <c r="C94" s="8" t="str">
        <f t="shared" si="3"/>
        <v>25080201</v>
      </c>
      <c r="D94" s="8" t="s">
        <v>15</v>
      </c>
      <c r="E94" s="8" t="str">
        <f>"周荟森"</f>
        <v>周荟森</v>
      </c>
      <c r="F94" s="9" t="s">
        <v>8</v>
      </c>
    </row>
    <row r="95" ht="43.2" spans="1:6">
      <c r="A95" s="8">
        <v>93</v>
      </c>
      <c r="B95" s="8" t="str">
        <f>"74942025042019030145797"</f>
        <v>74942025042019030145797</v>
      </c>
      <c r="C95" s="8" t="str">
        <f t="shared" si="3"/>
        <v>25080201</v>
      </c>
      <c r="D95" s="8" t="s">
        <v>15</v>
      </c>
      <c r="E95" s="8" t="str">
        <f>"宋昕"</f>
        <v>宋昕</v>
      </c>
      <c r="F95" s="9" t="s">
        <v>8</v>
      </c>
    </row>
    <row r="96" ht="43.2" spans="1:6">
      <c r="A96" s="8">
        <v>94</v>
      </c>
      <c r="B96" s="8" t="str">
        <f>"74942025042019021745796"</f>
        <v>74942025042019021745796</v>
      </c>
      <c r="C96" s="8" t="str">
        <f t="shared" si="3"/>
        <v>25080201</v>
      </c>
      <c r="D96" s="8" t="s">
        <v>15</v>
      </c>
      <c r="E96" s="8" t="str">
        <f>"吴清娜"</f>
        <v>吴清娜</v>
      </c>
      <c r="F96" s="9" t="s">
        <v>8</v>
      </c>
    </row>
    <row r="97" ht="43.2" spans="1:6">
      <c r="A97" s="8">
        <v>95</v>
      </c>
      <c r="B97" s="8" t="str">
        <f>"74942025042021385545815"</f>
        <v>74942025042021385545815</v>
      </c>
      <c r="C97" s="8" t="str">
        <f t="shared" si="3"/>
        <v>25080201</v>
      </c>
      <c r="D97" s="8" t="s">
        <v>15</v>
      </c>
      <c r="E97" s="8" t="str">
        <f>"刘芳铭"</f>
        <v>刘芳铭</v>
      </c>
      <c r="F97" s="9" t="s">
        <v>8</v>
      </c>
    </row>
    <row r="98" ht="43.2" spans="1:6">
      <c r="A98" s="8">
        <v>96</v>
      </c>
      <c r="B98" s="8" t="str">
        <f>"74942025033121152243416"</f>
        <v>74942025033121152243416</v>
      </c>
      <c r="C98" s="8" t="str">
        <f t="shared" ref="C98:C109" si="4">"25080202"</f>
        <v>25080202</v>
      </c>
      <c r="D98" s="8" t="s">
        <v>16</v>
      </c>
      <c r="E98" s="8" t="str">
        <f>"林华嗣"</f>
        <v>林华嗣</v>
      </c>
      <c r="F98" s="9" t="s">
        <v>8</v>
      </c>
    </row>
    <row r="99" ht="43.2" spans="1:6">
      <c r="A99" s="8">
        <v>97</v>
      </c>
      <c r="B99" s="8" t="str">
        <f>"74942025040319141943905"</f>
        <v>74942025040319141943905</v>
      </c>
      <c r="C99" s="8" t="str">
        <f t="shared" si="4"/>
        <v>25080202</v>
      </c>
      <c r="D99" s="8" t="s">
        <v>16</v>
      </c>
      <c r="E99" s="8" t="str">
        <f>"阮基灿"</f>
        <v>阮基灿</v>
      </c>
      <c r="F99" s="9" t="s">
        <v>8</v>
      </c>
    </row>
    <row r="100" ht="43.2" spans="1:6">
      <c r="A100" s="8">
        <v>98</v>
      </c>
      <c r="B100" s="8" t="str">
        <f>"74942025041021221244806"</f>
        <v>74942025041021221244806</v>
      </c>
      <c r="C100" s="8" t="str">
        <f t="shared" si="4"/>
        <v>25080202</v>
      </c>
      <c r="D100" s="8" t="s">
        <v>16</v>
      </c>
      <c r="E100" s="8" t="str">
        <f>"唐庭红"</f>
        <v>唐庭红</v>
      </c>
      <c r="F100" s="9" t="s">
        <v>8</v>
      </c>
    </row>
    <row r="101" ht="43.2" spans="1:6">
      <c r="A101" s="8">
        <v>99</v>
      </c>
      <c r="B101" s="8" t="str">
        <f>"74942025041611495945368"</f>
        <v>74942025041611495945368</v>
      </c>
      <c r="C101" s="8" t="str">
        <f t="shared" si="4"/>
        <v>25080202</v>
      </c>
      <c r="D101" s="8" t="s">
        <v>16</v>
      </c>
      <c r="E101" s="8" t="str">
        <f>"冯丽伊"</f>
        <v>冯丽伊</v>
      </c>
      <c r="F101" s="9" t="s">
        <v>8</v>
      </c>
    </row>
    <row r="102" ht="43.2" spans="1:6">
      <c r="A102" s="8">
        <v>100</v>
      </c>
      <c r="B102" s="8" t="str">
        <f>"74942025041709361645442"</f>
        <v>74942025041709361645442</v>
      </c>
      <c r="C102" s="8" t="str">
        <f t="shared" si="4"/>
        <v>25080202</v>
      </c>
      <c r="D102" s="8" t="s">
        <v>16</v>
      </c>
      <c r="E102" s="8" t="str">
        <f>"李嘉琪"</f>
        <v>李嘉琪</v>
      </c>
      <c r="F102" s="9" t="s">
        <v>8</v>
      </c>
    </row>
    <row r="103" ht="43.2" spans="1:6">
      <c r="A103" s="8">
        <v>101</v>
      </c>
      <c r="B103" s="8" t="str">
        <f>"74942025041815071745607"</f>
        <v>74942025041815071745607</v>
      </c>
      <c r="C103" s="8" t="str">
        <f t="shared" si="4"/>
        <v>25080202</v>
      </c>
      <c r="D103" s="8" t="s">
        <v>16</v>
      </c>
      <c r="E103" s="8" t="str">
        <f>"金洪贤"</f>
        <v>金洪贤</v>
      </c>
      <c r="F103" s="9" t="s">
        <v>8</v>
      </c>
    </row>
    <row r="104" ht="43.2" spans="1:6">
      <c r="A104" s="8">
        <v>102</v>
      </c>
      <c r="B104" s="8" t="str">
        <f>"74942025041816234045622"</f>
        <v>74942025041816234045622</v>
      </c>
      <c r="C104" s="8" t="str">
        <f t="shared" si="4"/>
        <v>25080202</v>
      </c>
      <c r="D104" s="8" t="s">
        <v>16</v>
      </c>
      <c r="E104" s="8" t="str">
        <f>"徐霁威"</f>
        <v>徐霁威</v>
      </c>
      <c r="F104" s="9" t="s">
        <v>8</v>
      </c>
    </row>
    <row r="105" ht="43.2" spans="1:6">
      <c r="A105" s="8">
        <v>103</v>
      </c>
      <c r="B105" s="8" t="str">
        <f>"74942025041818432445636"</f>
        <v>74942025041818432445636</v>
      </c>
      <c r="C105" s="8" t="str">
        <f t="shared" si="4"/>
        <v>25080202</v>
      </c>
      <c r="D105" s="8" t="s">
        <v>16</v>
      </c>
      <c r="E105" s="8" t="str">
        <f>"杨宇帆"</f>
        <v>杨宇帆</v>
      </c>
      <c r="F105" s="9" t="s">
        <v>8</v>
      </c>
    </row>
    <row r="106" ht="43.2" spans="1:6">
      <c r="A106" s="8">
        <v>104</v>
      </c>
      <c r="B106" s="8" t="str">
        <f>"74942025041822012745655"</f>
        <v>74942025041822012745655</v>
      </c>
      <c r="C106" s="8" t="str">
        <f t="shared" si="4"/>
        <v>25080202</v>
      </c>
      <c r="D106" s="8" t="s">
        <v>16</v>
      </c>
      <c r="E106" s="8" t="str">
        <f>"陈紫宛"</f>
        <v>陈紫宛</v>
      </c>
      <c r="F106" s="9" t="s">
        <v>8</v>
      </c>
    </row>
    <row r="107" ht="43.2" spans="1:6">
      <c r="A107" s="8">
        <v>105</v>
      </c>
      <c r="B107" s="8" t="str">
        <f>"74942025041914295645674"</f>
        <v>74942025041914295645674</v>
      </c>
      <c r="C107" s="8" t="str">
        <f t="shared" si="4"/>
        <v>25080202</v>
      </c>
      <c r="D107" s="8" t="s">
        <v>16</v>
      </c>
      <c r="E107" s="8" t="str">
        <f>"符美缘"</f>
        <v>符美缘</v>
      </c>
      <c r="F107" s="9" t="s">
        <v>8</v>
      </c>
    </row>
    <row r="108" ht="43.2" spans="1:6">
      <c r="A108" s="8">
        <v>106</v>
      </c>
      <c r="B108" s="8" t="str">
        <f>"74942025041921475745711"</f>
        <v>74942025041921475745711</v>
      </c>
      <c r="C108" s="8" t="str">
        <f t="shared" si="4"/>
        <v>25080202</v>
      </c>
      <c r="D108" s="8" t="s">
        <v>16</v>
      </c>
      <c r="E108" s="8" t="str">
        <f>"吴平平"</f>
        <v>吴平平</v>
      </c>
      <c r="F108" s="9" t="s">
        <v>8</v>
      </c>
    </row>
    <row r="109" ht="43.2" spans="1:6">
      <c r="A109" s="8">
        <v>107</v>
      </c>
      <c r="B109" s="8" t="str">
        <f>"74942025042015295245762"</f>
        <v>74942025042015295245762</v>
      </c>
      <c r="C109" s="8" t="str">
        <f t="shared" si="4"/>
        <v>25080202</v>
      </c>
      <c r="D109" s="8" t="s">
        <v>16</v>
      </c>
      <c r="E109" s="8" t="str">
        <f>"翁娇静"</f>
        <v>翁娇静</v>
      </c>
      <c r="F109" s="9" t="s">
        <v>8</v>
      </c>
    </row>
    <row r="110" ht="43.2" spans="1:6">
      <c r="A110" s="8">
        <v>108</v>
      </c>
      <c r="B110" s="8" t="str">
        <f>"74942025033122004943425"</f>
        <v>74942025033122004943425</v>
      </c>
      <c r="C110" s="8" t="str">
        <f t="shared" ref="C110:C143" si="5">"25080203"</f>
        <v>25080203</v>
      </c>
      <c r="D110" s="8" t="s">
        <v>17</v>
      </c>
      <c r="E110" s="8" t="str">
        <f>"曾宪敏"</f>
        <v>曾宪敏</v>
      </c>
      <c r="F110" s="9" t="s">
        <v>8</v>
      </c>
    </row>
    <row r="111" ht="43.2" spans="1:6">
      <c r="A111" s="8">
        <v>109</v>
      </c>
      <c r="B111" s="8" t="str">
        <f>"74942025040113143643511"</f>
        <v>74942025040113143643511</v>
      </c>
      <c r="C111" s="8" t="str">
        <f t="shared" si="5"/>
        <v>25080203</v>
      </c>
      <c r="D111" s="8" t="s">
        <v>17</v>
      </c>
      <c r="E111" s="8" t="str">
        <f>"唐庆杰"</f>
        <v>唐庆杰</v>
      </c>
      <c r="F111" s="9" t="s">
        <v>8</v>
      </c>
    </row>
    <row r="112" ht="43.2" spans="1:6">
      <c r="A112" s="8">
        <v>110</v>
      </c>
      <c r="B112" s="8" t="str">
        <f>"74942025040116213043554"</f>
        <v>74942025040116213043554</v>
      </c>
      <c r="C112" s="8" t="str">
        <f t="shared" si="5"/>
        <v>25080203</v>
      </c>
      <c r="D112" s="8" t="s">
        <v>17</v>
      </c>
      <c r="E112" s="8" t="str">
        <f>"符厚隆"</f>
        <v>符厚隆</v>
      </c>
      <c r="F112" s="9" t="s">
        <v>8</v>
      </c>
    </row>
    <row r="113" ht="43.2" spans="1:6">
      <c r="A113" s="8">
        <v>111</v>
      </c>
      <c r="B113" s="8" t="str">
        <f>"74942025040210301143656"</f>
        <v>74942025040210301143656</v>
      </c>
      <c r="C113" s="8" t="str">
        <f t="shared" si="5"/>
        <v>25080203</v>
      </c>
      <c r="D113" s="8" t="s">
        <v>17</v>
      </c>
      <c r="E113" s="8" t="str">
        <f>"于明远"</f>
        <v>于明远</v>
      </c>
      <c r="F113" s="9" t="s">
        <v>8</v>
      </c>
    </row>
    <row r="114" ht="43.2" spans="1:6">
      <c r="A114" s="8">
        <v>112</v>
      </c>
      <c r="B114" s="8" t="str">
        <f>"74942025040211583943694"</f>
        <v>74942025040211583943694</v>
      </c>
      <c r="C114" s="8" t="str">
        <f t="shared" si="5"/>
        <v>25080203</v>
      </c>
      <c r="D114" s="8" t="s">
        <v>17</v>
      </c>
      <c r="E114" s="8" t="str">
        <f>"徐吻"</f>
        <v>徐吻</v>
      </c>
      <c r="F114" s="9" t="s">
        <v>8</v>
      </c>
    </row>
    <row r="115" ht="43.2" spans="1:6">
      <c r="A115" s="8">
        <v>113</v>
      </c>
      <c r="B115" s="8" t="str">
        <f>"74942025040421581743981"</f>
        <v>74942025040421581743981</v>
      </c>
      <c r="C115" s="8" t="str">
        <f t="shared" si="5"/>
        <v>25080203</v>
      </c>
      <c r="D115" s="8" t="s">
        <v>17</v>
      </c>
      <c r="E115" s="8" t="str">
        <f>"吴海星"</f>
        <v>吴海星</v>
      </c>
      <c r="F115" s="9" t="s">
        <v>8</v>
      </c>
    </row>
    <row r="116" ht="43.2" spans="1:6">
      <c r="A116" s="8">
        <v>114</v>
      </c>
      <c r="B116" s="8" t="str">
        <f>"74942025040810091144389"</f>
        <v>74942025040810091144389</v>
      </c>
      <c r="C116" s="8" t="str">
        <f t="shared" si="5"/>
        <v>25080203</v>
      </c>
      <c r="D116" s="8" t="s">
        <v>17</v>
      </c>
      <c r="E116" s="8" t="str">
        <f>"许兆葳"</f>
        <v>许兆葳</v>
      </c>
      <c r="F116" s="9" t="s">
        <v>8</v>
      </c>
    </row>
    <row r="117" ht="43.2" spans="1:6">
      <c r="A117" s="8">
        <v>115</v>
      </c>
      <c r="B117" s="8" t="str">
        <f>"74942025040816370044472"</f>
        <v>74942025040816370044472</v>
      </c>
      <c r="C117" s="8" t="str">
        <f t="shared" si="5"/>
        <v>25080203</v>
      </c>
      <c r="D117" s="8" t="s">
        <v>17</v>
      </c>
      <c r="E117" s="8" t="str">
        <f>"张怡芝"</f>
        <v>张怡芝</v>
      </c>
      <c r="F117" s="9" t="s">
        <v>8</v>
      </c>
    </row>
    <row r="118" ht="43.2" spans="1:6">
      <c r="A118" s="8">
        <v>116</v>
      </c>
      <c r="B118" s="8" t="str">
        <f>"74942025040215220243721"</f>
        <v>74942025040215220243721</v>
      </c>
      <c r="C118" s="8" t="str">
        <f t="shared" si="5"/>
        <v>25080203</v>
      </c>
      <c r="D118" s="8" t="s">
        <v>17</v>
      </c>
      <c r="E118" s="8" t="str">
        <f>"杨宇莉"</f>
        <v>杨宇莉</v>
      </c>
      <c r="F118" s="9" t="s">
        <v>8</v>
      </c>
    </row>
    <row r="119" ht="43.2" spans="1:6">
      <c r="A119" s="8">
        <v>117</v>
      </c>
      <c r="B119" s="8" t="str">
        <f>"74942025040810053144386"</f>
        <v>74942025040810053144386</v>
      </c>
      <c r="C119" s="8" t="str">
        <f t="shared" si="5"/>
        <v>25080203</v>
      </c>
      <c r="D119" s="8" t="s">
        <v>17</v>
      </c>
      <c r="E119" s="8" t="str">
        <f>"潘超"</f>
        <v>潘超</v>
      </c>
      <c r="F119" s="9" t="s">
        <v>8</v>
      </c>
    </row>
    <row r="120" ht="43.2" spans="1:6">
      <c r="A120" s="8">
        <v>118</v>
      </c>
      <c r="B120" s="8" t="str">
        <f>"74942025040720390444332"</f>
        <v>74942025040720390444332</v>
      </c>
      <c r="C120" s="8" t="str">
        <f t="shared" si="5"/>
        <v>25080203</v>
      </c>
      <c r="D120" s="8" t="s">
        <v>17</v>
      </c>
      <c r="E120" s="8" t="str">
        <f>"安伟莉"</f>
        <v>安伟莉</v>
      </c>
      <c r="F120" s="9" t="s">
        <v>8</v>
      </c>
    </row>
    <row r="121" ht="43.2" spans="1:6">
      <c r="A121" s="8">
        <v>119</v>
      </c>
      <c r="B121" s="8" t="str">
        <f>"74942025040917112444629"</f>
        <v>74942025040917112444629</v>
      </c>
      <c r="C121" s="8" t="str">
        <f t="shared" si="5"/>
        <v>25080203</v>
      </c>
      <c r="D121" s="8" t="s">
        <v>17</v>
      </c>
      <c r="E121" s="8" t="str">
        <f>"钟嘉森"</f>
        <v>钟嘉森</v>
      </c>
      <c r="F121" s="9" t="s">
        <v>8</v>
      </c>
    </row>
    <row r="122" ht="43.2" spans="1:6">
      <c r="A122" s="8">
        <v>120</v>
      </c>
      <c r="B122" s="8" t="str">
        <f>"74942025040918175744644"</f>
        <v>74942025040918175744644</v>
      </c>
      <c r="C122" s="8" t="str">
        <f t="shared" si="5"/>
        <v>25080203</v>
      </c>
      <c r="D122" s="8" t="s">
        <v>17</v>
      </c>
      <c r="E122" s="8" t="str">
        <f>"赖恢铿"</f>
        <v>赖恢铿</v>
      </c>
      <c r="F122" s="9" t="s">
        <v>8</v>
      </c>
    </row>
    <row r="123" ht="43.2" spans="1:6">
      <c r="A123" s="8">
        <v>121</v>
      </c>
      <c r="B123" s="8" t="str">
        <f>"74942025040916413644622"</f>
        <v>74942025040916413644622</v>
      </c>
      <c r="C123" s="8" t="str">
        <f t="shared" si="5"/>
        <v>25080203</v>
      </c>
      <c r="D123" s="8" t="s">
        <v>17</v>
      </c>
      <c r="E123" s="8" t="str">
        <f>"路洁"</f>
        <v>路洁</v>
      </c>
      <c r="F123" s="9" t="s">
        <v>8</v>
      </c>
    </row>
    <row r="124" ht="43.2" spans="1:6">
      <c r="A124" s="8">
        <v>122</v>
      </c>
      <c r="B124" s="8" t="str">
        <f>"74942025041209101844957"</f>
        <v>74942025041209101844957</v>
      </c>
      <c r="C124" s="8" t="str">
        <f t="shared" si="5"/>
        <v>25080203</v>
      </c>
      <c r="D124" s="8" t="s">
        <v>17</v>
      </c>
      <c r="E124" s="8" t="str">
        <f>"符君玉"</f>
        <v>符君玉</v>
      </c>
      <c r="F124" s="9" t="s">
        <v>8</v>
      </c>
    </row>
    <row r="125" ht="43.2" spans="1:6">
      <c r="A125" s="8">
        <v>123</v>
      </c>
      <c r="B125" s="8" t="str">
        <f>"74942025041216060044980"</f>
        <v>74942025041216060044980</v>
      </c>
      <c r="C125" s="8" t="str">
        <f t="shared" si="5"/>
        <v>25080203</v>
      </c>
      <c r="D125" s="8" t="s">
        <v>17</v>
      </c>
      <c r="E125" s="8" t="str">
        <f>"孙煜杰"</f>
        <v>孙煜杰</v>
      </c>
      <c r="F125" s="9" t="s">
        <v>8</v>
      </c>
    </row>
    <row r="126" ht="43.2" spans="1:6">
      <c r="A126" s="8">
        <v>124</v>
      </c>
      <c r="B126" s="8" t="str">
        <f>"74942025041314521245035"</f>
        <v>74942025041314521245035</v>
      </c>
      <c r="C126" s="8" t="str">
        <f t="shared" si="5"/>
        <v>25080203</v>
      </c>
      <c r="D126" s="8" t="s">
        <v>17</v>
      </c>
      <c r="E126" s="8" t="str">
        <f>"吴辉晶"</f>
        <v>吴辉晶</v>
      </c>
      <c r="F126" s="9" t="s">
        <v>8</v>
      </c>
    </row>
    <row r="127" ht="43.2" spans="1:6">
      <c r="A127" s="8">
        <v>125</v>
      </c>
      <c r="B127" s="8" t="str">
        <f>"74942025041400410545083"</f>
        <v>74942025041400410545083</v>
      </c>
      <c r="C127" s="8" t="str">
        <f t="shared" si="5"/>
        <v>25080203</v>
      </c>
      <c r="D127" s="8" t="s">
        <v>17</v>
      </c>
      <c r="E127" s="8" t="str">
        <f>"刘先健"</f>
        <v>刘先健</v>
      </c>
      <c r="F127" s="9" t="s">
        <v>8</v>
      </c>
    </row>
    <row r="128" ht="43.2" spans="1:6">
      <c r="A128" s="8">
        <v>126</v>
      </c>
      <c r="B128" s="8" t="str">
        <f>"74942025041214365744974"</f>
        <v>74942025041214365744974</v>
      </c>
      <c r="C128" s="8" t="str">
        <f t="shared" si="5"/>
        <v>25080203</v>
      </c>
      <c r="D128" s="8" t="s">
        <v>17</v>
      </c>
      <c r="E128" s="8" t="str">
        <f>"王敏敏"</f>
        <v>王敏敏</v>
      </c>
      <c r="F128" s="9" t="s">
        <v>8</v>
      </c>
    </row>
    <row r="129" ht="43.2" spans="1:6">
      <c r="A129" s="8">
        <v>127</v>
      </c>
      <c r="B129" s="8" t="str">
        <f>"74942025041021340244809"</f>
        <v>74942025041021340244809</v>
      </c>
      <c r="C129" s="8" t="str">
        <f t="shared" si="5"/>
        <v>25080203</v>
      </c>
      <c r="D129" s="8" t="s">
        <v>17</v>
      </c>
      <c r="E129" s="8" t="str">
        <f>"王成"</f>
        <v>王成</v>
      </c>
      <c r="F129" s="9" t="s">
        <v>8</v>
      </c>
    </row>
    <row r="130" ht="43.2" spans="1:6">
      <c r="A130" s="8">
        <v>128</v>
      </c>
      <c r="B130" s="8" t="str">
        <f>"74942025041611195745363"</f>
        <v>74942025041611195745363</v>
      </c>
      <c r="C130" s="8" t="str">
        <f t="shared" si="5"/>
        <v>25080203</v>
      </c>
      <c r="D130" s="8" t="s">
        <v>17</v>
      </c>
      <c r="E130" s="8" t="str">
        <f>"王草秀"</f>
        <v>王草秀</v>
      </c>
      <c r="F130" s="9" t="s">
        <v>8</v>
      </c>
    </row>
    <row r="131" ht="43.2" spans="1:6">
      <c r="A131" s="8">
        <v>129</v>
      </c>
      <c r="B131" s="8" t="str">
        <f>"74942025041113432744875"</f>
        <v>74942025041113432744875</v>
      </c>
      <c r="C131" s="8" t="str">
        <f t="shared" si="5"/>
        <v>25080203</v>
      </c>
      <c r="D131" s="8" t="s">
        <v>17</v>
      </c>
      <c r="E131" s="8" t="str">
        <f>"罗少杰"</f>
        <v>罗少杰</v>
      </c>
      <c r="F131" s="9" t="s">
        <v>8</v>
      </c>
    </row>
    <row r="132" ht="43.2" spans="1:6">
      <c r="A132" s="8">
        <v>130</v>
      </c>
      <c r="B132" s="8" t="str">
        <f>"74942025041622175145421"</f>
        <v>74942025041622175145421</v>
      </c>
      <c r="C132" s="8" t="str">
        <f t="shared" si="5"/>
        <v>25080203</v>
      </c>
      <c r="D132" s="8" t="s">
        <v>17</v>
      </c>
      <c r="E132" s="8" t="str">
        <f>"彭娜菲"</f>
        <v>彭娜菲</v>
      </c>
      <c r="F132" s="9" t="s">
        <v>8</v>
      </c>
    </row>
    <row r="133" ht="43.2" spans="1:6">
      <c r="A133" s="8">
        <v>131</v>
      </c>
      <c r="B133" s="8" t="str">
        <f>"74942025041714521845488"</f>
        <v>74942025041714521845488</v>
      </c>
      <c r="C133" s="8" t="str">
        <f t="shared" si="5"/>
        <v>25080203</v>
      </c>
      <c r="D133" s="8" t="s">
        <v>17</v>
      </c>
      <c r="E133" s="8" t="str">
        <f>"孔意鹏"</f>
        <v>孔意鹏</v>
      </c>
      <c r="F133" s="9" t="s">
        <v>8</v>
      </c>
    </row>
    <row r="134" ht="43.2" spans="1:6">
      <c r="A134" s="8">
        <v>132</v>
      </c>
      <c r="B134" s="8" t="str">
        <f>"74942025041721474145545"</f>
        <v>74942025041721474145545</v>
      </c>
      <c r="C134" s="8" t="str">
        <f t="shared" si="5"/>
        <v>25080203</v>
      </c>
      <c r="D134" s="8" t="s">
        <v>17</v>
      </c>
      <c r="E134" s="8" t="str">
        <f>"刘芹菲"</f>
        <v>刘芹菲</v>
      </c>
      <c r="F134" s="9" t="s">
        <v>8</v>
      </c>
    </row>
    <row r="135" ht="43.2" spans="1:6">
      <c r="A135" s="8">
        <v>133</v>
      </c>
      <c r="B135" s="8" t="str">
        <f>"74942025041715502545496"</f>
        <v>74942025041715502545496</v>
      </c>
      <c r="C135" s="8" t="str">
        <f t="shared" si="5"/>
        <v>25080203</v>
      </c>
      <c r="D135" s="8" t="s">
        <v>17</v>
      </c>
      <c r="E135" s="8" t="str">
        <f>"陈绵河"</f>
        <v>陈绵河</v>
      </c>
      <c r="F135" s="9" t="s">
        <v>8</v>
      </c>
    </row>
    <row r="136" ht="43.2" spans="1:6">
      <c r="A136" s="8">
        <v>134</v>
      </c>
      <c r="B136" s="8" t="str">
        <f>"74942025041721545745548"</f>
        <v>74942025041721545745548</v>
      </c>
      <c r="C136" s="8" t="str">
        <f t="shared" si="5"/>
        <v>25080203</v>
      </c>
      <c r="D136" s="8" t="s">
        <v>17</v>
      </c>
      <c r="E136" s="8" t="str">
        <f>"胡杨"</f>
        <v>胡杨</v>
      </c>
      <c r="F136" s="9" t="s">
        <v>8</v>
      </c>
    </row>
    <row r="137" ht="43.2" spans="1:6">
      <c r="A137" s="8">
        <v>135</v>
      </c>
      <c r="B137" s="8" t="str">
        <f>"74942025041913554645672"</f>
        <v>74942025041913554645672</v>
      </c>
      <c r="C137" s="8" t="str">
        <f t="shared" si="5"/>
        <v>25080203</v>
      </c>
      <c r="D137" s="8" t="s">
        <v>17</v>
      </c>
      <c r="E137" s="8" t="str">
        <f>"符昌霖"</f>
        <v>符昌霖</v>
      </c>
      <c r="F137" s="9" t="s">
        <v>8</v>
      </c>
    </row>
    <row r="138" ht="43.2" spans="1:6">
      <c r="A138" s="8">
        <v>136</v>
      </c>
      <c r="B138" s="8" t="str">
        <f>"74942025041918462345696"</f>
        <v>74942025041918462345696</v>
      </c>
      <c r="C138" s="8" t="str">
        <f t="shared" si="5"/>
        <v>25080203</v>
      </c>
      <c r="D138" s="8" t="s">
        <v>17</v>
      </c>
      <c r="E138" s="8" t="str">
        <f>"刘俊垚"</f>
        <v>刘俊垚</v>
      </c>
      <c r="F138" s="9" t="s">
        <v>8</v>
      </c>
    </row>
    <row r="139" ht="43.2" spans="1:6">
      <c r="A139" s="8">
        <v>137</v>
      </c>
      <c r="B139" s="8" t="str">
        <f>"74942025042022504345831"</f>
        <v>74942025042022504345831</v>
      </c>
      <c r="C139" s="8" t="str">
        <f t="shared" si="5"/>
        <v>25080203</v>
      </c>
      <c r="D139" s="8" t="s">
        <v>17</v>
      </c>
      <c r="E139" s="8" t="str">
        <f>"李鹏辉"</f>
        <v>李鹏辉</v>
      </c>
      <c r="F139" s="9" t="s">
        <v>8</v>
      </c>
    </row>
    <row r="140" ht="43.2" spans="1:6">
      <c r="A140" s="8">
        <v>138</v>
      </c>
      <c r="B140" s="8" t="str">
        <f>"74942025042109502945881"</f>
        <v>74942025042109502945881</v>
      </c>
      <c r="C140" s="8" t="str">
        <f t="shared" si="5"/>
        <v>25080203</v>
      </c>
      <c r="D140" s="8" t="s">
        <v>17</v>
      </c>
      <c r="E140" s="8" t="str">
        <f>"谭东"</f>
        <v>谭东</v>
      </c>
      <c r="F140" s="9" t="s">
        <v>8</v>
      </c>
    </row>
    <row r="141" ht="43.2" spans="1:6">
      <c r="A141" s="8">
        <v>139</v>
      </c>
      <c r="B141" s="8" t="str">
        <f>"74942025042110472345903"</f>
        <v>74942025042110472345903</v>
      </c>
      <c r="C141" s="8" t="str">
        <f t="shared" si="5"/>
        <v>25080203</v>
      </c>
      <c r="D141" s="8" t="s">
        <v>17</v>
      </c>
      <c r="E141" s="8" t="str">
        <f>"林凡"</f>
        <v>林凡</v>
      </c>
      <c r="F141" s="9" t="s">
        <v>8</v>
      </c>
    </row>
    <row r="142" ht="43.2" spans="1:6">
      <c r="A142" s="8">
        <v>140</v>
      </c>
      <c r="B142" s="8" t="str">
        <f>"74942025041819022945639"</f>
        <v>74942025041819022945639</v>
      </c>
      <c r="C142" s="8" t="str">
        <f t="shared" si="5"/>
        <v>25080203</v>
      </c>
      <c r="D142" s="8" t="s">
        <v>17</v>
      </c>
      <c r="E142" s="8" t="str">
        <f>"林方惠"</f>
        <v>林方惠</v>
      </c>
      <c r="F142" s="9" t="s">
        <v>8</v>
      </c>
    </row>
    <row r="143" ht="43.2" spans="1:6">
      <c r="A143" s="8">
        <v>141</v>
      </c>
      <c r="B143" s="8" t="str">
        <f>"74942025041713392645474"</f>
        <v>74942025041713392645474</v>
      </c>
      <c r="C143" s="8" t="str">
        <f t="shared" si="5"/>
        <v>25080203</v>
      </c>
      <c r="D143" s="8" t="s">
        <v>17</v>
      </c>
      <c r="E143" s="8" t="str">
        <f>"邢增华"</f>
        <v>邢增华</v>
      </c>
      <c r="F143" s="9" t="s">
        <v>8</v>
      </c>
    </row>
    <row r="144" ht="43.2" spans="1:6">
      <c r="A144" s="8">
        <v>142</v>
      </c>
      <c r="B144" s="8" t="str">
        <f>"74942025033116461743354"</f>
        <v>74942025033116461743354</v>
      </c>
      <c r="C144" s="8" t="str">
        <f t="shared" ref="C144:C201" si="6">"25080204"</f>
        <v>25080204</v>
      </c>
      <c r="D144" s="8" t="s">
        <v>18</v>
      </c>
      <c r="E144" s="8" t="str">
        <f>"陈叶珍"</f>
        <v>陈叶珍</v>
      </c>
      <c r="F144" s="9" t="s">
        <v>8</v>
      </c>
    </row>
    <row r="145" ht="43.2" spans="1:6">
      <c r="A145" s="8">
        <v>143</v>
      </c>
      <c r="B145" s="8" t="str">
        <f>"74942025033120080043399"</f>
        <v>74942025033120080043399</v>
      </c>
      <c r="C145" s="8" t="str">
        <f t="shared" si="6"/>
        <v>25080204</v>
      </c>
      <c r="D145" s="8" t="s">
        <v>18</v>
      </c>
      <c r="E145" s="8" t="str">
        <f>"黄宇晨"</f>
        <v>黄宇晨</v>
      </c>
      <c r="F145" s="9" t="s">
        <v>8</v>
      </c>
    </row>
    <row r="146" ht="43.2" spans="1:6">
      <c r="A146" s="8">
        <v>144</v>
      </c>
      <c r="B146" s="8" t="str">
        <f>"74942025040111295243493"</f>
        <v>74942025040111295243493</v>
      </c>
      <c r="C146" s="8" t="str">
        <f t="shared" si="6"/>
        <v>25080204</v>
      </c>
      <c r="D146" s="8" t="s">
        <v>18</v>
      </c>
      <c r="E146" s="8" t="str">
        <f>"田净芸"</f>
        <v>田净芸</v>
      </c>
      <c r="F146" s="9" t="s">
        <v>8</v>
      </c>
    </row>
    <row r="147" ht="43.2" spans="1:6">
      <c r="A147" s="8">
        <v>145</v>
      </c>
      <c r="B147" s="8" t="str">
        <f>"74942025040118142643585"</f>
        <v>74942025040118142643585</v>
      </c>
      <c r="C147" s="8" t="str">
        <f t="shared" si="6"/>
        <v>25080204</v>
      </c>
      <c r="D147" s="8" t="s">
        <v>18</v>
      </c>
      <c r="E147" s="8" t="str">
        <f>"杨国斌"</f>
        <v>杨国斌</v>
      </c>
      <c r="F147" s="9" t="s">
        <v>8</v>
      </c>
    </row>
    <row r="148" ht="43.2" spans="1:6">
      <c r="A148" s="8">
        <v>146</v>
      </c>
      <c r="B148" s="8" t="str">
        <f>"74942025040115401043545"</f>
        <v>74942025040115401043545</v>
      </c>
      <c r="C148" s="8" t="str">
        <f t="shared" si="6"/>
        <v>25080204</v>
      </c>
      <c r="D148" s="8" t="s">
        <v>18</v>
      </c>
      <c r="E148" s="8" t="str">
        <f>"陈沁"</f>
        <v>陈沁</v>
      </c>
      <c r="F148" s="9" t="s">
        <v>8</v>
      </c>
    </row>
    <row r="149" ht="43.2" spans="1:6">
      <c r="A149" s="8">
        <v>147</v>
      </c>
      <c r="B149" s="8" t="str">
        <f>"74942025040123364543626"</f>
        <v>74942025040123364543626</v>
      </c>
      <c r="C149" s="8" t="str">
        <f t="shared" si="6"/>
        <v>25080204</v>
      </c>
      <c r="D149" s="8" t="s">
        <v>18</v>
      </c>
      <c r="E149" s="8" t="str">
        <f>"孙伊帆"</f>
        <v>孙伊帆</v>
      </c>
      <c r="F149" s="9" t="s">
        <v>8</v>
      </c>
    </row>
    <row r="150" ht="43.2" spans="1:6">
      <c r="A150" s="8">
        <v>148</v>
      </c>
      <c r="B150" s="8" t="str">
        <f>"74942025040219550143788"</f>
        <v>74942025040219550143788</v>
      </c>
      <c r="C150" s="8" t="str">
        <f t="shared" si="6"/>
        <v>25080204</v>
      </c>
      <c r="D150" s="8" t="s">
        <v>18</v>
      </c>
      <c r="E150" s="8" t="str">
        <f>"李应将"</f>
        <v>李应将</v>
      </c>
      <c r="F150" s="9" t="s">
        <v>8</v>
      </c>
    </row>
    <row r="151" ht="43.2" spans="1:6">
      <c r="A151" s="8">
        <v>149</v>
      </c>
      <c r="B151" s="8" t="str">
        <f>"74942025040216413043753"</f>
        <v>74942025040216413043753</v>
      </c>
      <c r="C151" s="8" t="str">
        <f t="shared" si="6"/>
        <v>25080204</v>
      </c>
      <c r="D151" s="8" t="s">
        <v>18</v>
      </c>
      <c r="E151" s="8" t="str">
        <f>"陈慧"</f>
        <v>陈慧</v>
      </c>
      <c r="F151" s="9" t="s">
        <v>8</v>
      </c>
    </row>
    <row r="152" ht="43.2" spans="1:6">
      <c r="A152" s="8">
        <v>150</v>
      </c>
      <c r="B152" s="8" t="str">
        <f>"74942025040320260943912"</f>
        <v>74942025040320260943912</v>
      </c>
      <c r="C152" s="8" t="str">
        <f t="shared" si="6"/>
        <v>25080204</v>
      </c>
      <c r="D152" s="8" t="s">
        <v>18</v>
      </c>
      <c r="E152" s="8" t="str">
        <f>"王苗苗"</f>
        <v>王苗苗</v>
      </c>
      <c r="F152" s="9" t="s">
        <v>8</v>
      </c>
    </row>
    <row r="153" ht="43.2" spans="1:6">
      <c r="A153" s="8">
        <v>151</v>
      </c>
      <c r="B153" s="8" t="str">
        <f>"74942025040416350443952"</f>
        <v>74942025040416350443952</v>
      </c>
      <c r="C153" s="8" t="str">
        <f t="shared" si="6"/>
        <v>25080204</v>
      </c>
      <c r="D153" s="8" t="s">
        <v>18</v>
      </c>
      <c r="E153" s="8" t="str">
        <f>"屈继祯"</f>
        <v>屈继祯</v>
      </c>
      <c r="F153" s="9" t="s">
        <v>8</v>
      </c>
    </row>
    <row r="154" ht="43.2" spans="1:6">
      <c r="A154" s="8">
        <v>152</v>
      </c>
      <c r="B154" s="8" t="str">
        <f>"74942025040421103743977"</f>
        <v>74942025040421103743977</v>
      </c>
      <c r="C154" s="8" t="str">
        <f t="shared" si="6"/>
        <v>25080204</v>
      </c>
      <c r="D154" s="8" t="s">
        <v>18</v>
      </c>
      <c r="E154" s="8" t="str">
        <f>"季元"</f>
        <v>季元</v>
      </c>
      <c r="F154" s="9" t="s">
        <v>8</v>
      </c>
    </row>
    <row r="155" ht="43.2" spans="1:6">
      <c r="A155" s="8">
        <v>153</v>
      </c>
      <c r="B155" s="8" t="str">
        <f>"74942025040216423543754"</f>
        <v>74942025040216423543754</v>
      </c>
      <c r="C155" s="8" t="str">
        <f t="shared" si="6"/>
        <v>25080204</v>
      </c>
      <c r="D155" s="8" t="s">
        <v>18</v>
      </c>
      <c r="E155" s="8" t="str">
        <f>"周静怡"</f>
        <v>周静怡</v>
      </c>
      <c r="F155" s="9" t="s">
        <v>8</v>
      </c>
    </row>
    <row r="156" ht="43.2" spans="1:6">
      <c r="A156" s="8">
        <v>154</v>
      </c>
      <c r="B156" s="8" t="str">
        <f>"74942025040519001544024"</f>
        <v>74942025040519001544024</v>
      </c>
      <c r="C156" s="8" t="str">
        <f t="shared" si="6"/>
        <v>25080204</v>
      </c>
      <c r="D156" s="8" t="s">
        <v>18</v>
      </c>
      <c r="E156" s="8" t="str">
        <f>"李双花"</f>
        <v>李双花</v>
      </c>
      <c r="F156" s="9" t="s">
        <v>8</v>
      </c>
    </row>
    <row r="157" ht="43.2" spans="1:6">
      <c r="A157" s="8">
        <v>155</v>
      </c>
      <c r="B157" s="8" t="str">
        <f>"74942025040512023943995"</f>
        <v>74942025040512023943995</v>
      </c>
      <c r="C157" s="8" t="str">
        <f t="shared" si="6"/>
        <v>25080204</v>
      </c>
      <c r="D157" s="8" t="s">
        <v>18</v>
      </c>
      <c r="E157" s="8" t="str">
        <f>"杨子江"</f>
        <v>杨子江</v>
      </c>
      <c r="F157" s="9" t="s">
        <v>8</v>
      </c>
    </row>
    <row r="158" ht="43.2" spans="1:6">
      <c r="A158" s="8">
        <v>156</v>
      </c>
      <c r="B158" s="8" t="str">
        <f>"74942025040218231643773"</f>
        <v>74942025040218231643773</v>
      </c>
      <c r="C158" s="8" t="str">
        <f t="shared" si="6"/>
        <v>25080204</v>
      </c>
      <c r="D158" s="8" t="s">
        <v>18</v>
      </c>
      <c r="E158" s="8" t="str">
        <f>"李祝茂"</f>
        <v>李祝茂</v>
      </c>
      <c r="F158" s="9" t="s">
        <v>8</v>
      </c>
    </row>
    <row r="159" ht="43.2" spans="1:6">
      <c r="A159" s="8">
        <v>157</v>
      </c>
      <c r="B159" s="8" t="str">
        <f>"74942025040713572144233"</f>
        <v>74942025040713572144233</v>
      </c>
      <c r="C159" s="8" t="str">
        <f t="shared" si="6"/>
        <v>25080204</v>
      </c>
      <c r="D159" s="8" t="s">
        <v>18</v>
      </c>
      <c r="E159" s="8" t="str">
        <f>"冼美婷"</f>
        <v>冼美婷</v>
      </c>
      <c r="F159" s="9" t="s">
        <v>8</v>
      </c>
    </row>
    <row r="160" ht="43.2" spans="1:6">
      <c r="A160" s="8">
        <v>158</v>
      </c>
      <c r="B160" s="8" t="str">
        <f>"74942025040717230444288"</f>
        <v>74942025040717230444288</v>
      </c>
      <c r="C160" s="8" t="str">
        <f t="shared" si="6"/>
        <v>25080204</v>
      </c>
      <c r="D160" s="8" t="s">
        <v>18</v>
      </c>
      <c r="E160" s="8" t="str">
        <f>"李博"</f>
        <v>李博</v>
      </c>
      <c r="F160" s="9" t="s">
        <v>8</v>
      </c>
    </row>
    <row r="161" ht="43.2" spans="1:6">
      <c r="A161" s="8">
        <v>159</v>
      </c>
      <c r="B161" s="8" t="str">
        <f>"74942025040719445044318"</f>
        <v>74942025040719445044318</v>
      </c>
      <c r="C161" s="8" t="str">
        <f t="shared" si="6"/>
        <v>25080204</v>
      </c>
      <c r="D161" s="8" t="s">
        <v>18</v>
      </c>
      <c r="E161" s="8" t="str">
        <f>"郑春燕"</f>
        <v>郑春燕</v>
      </c>
      <c r="F161" s="9" t="s">
        <v>8</v>
      </c>
    </row>
    <row r="162" ht="43.2" spans="1:6">
      <c r="A162" s="8">
        <v>160</v>
      </c>
      <c r="B162" s="8" t="str">
        <f>"74942025040814324244439"</f>
        <v>74942025040814324244439</v>
      </c>
      <c r="C162" s="8" t="str">
        <f t="shared" si="6"/>
        <v>25080204</v>
      </c>
      <c r="D162" s="8" t="s">
        <v>18</v>
      </c>
      <c r="E162" s="8" t="str">
        <f>"吴永旺"</f>
        <v>吴永旺</v>
      </c>
      <c r="F162" s="9" t="s">
        <v>8</v>
      </c>
    </row>
    <row r="163" ht="43.2" spans="1:6">
      <c r="A163" s="8">
        <v>161</v>
      </c>
      <c r="B163" s="8" t="str">
        <f>"74942025040710074844163"</f>
        <v>74942025040710074844163</v>
      </c>
      <c r="C163" s="8" t="str">
        <f t="shared" si="6"/>
        <v>25080204</v>
      </c>
      <c r="D163" s="8" t="s">
        <v>18</v>
      </c>
      <c r="E163" s="8" t="str">
        <f>"吴彩铭"</f>
        <v>吴彩铭</v>
      </c>
      <c r="F163" s="9" t="s">
        <v>8</v>
      </c>
    </row>
    <row r="164" ht="43.2" spans="1:6">
      <c r="A164" s="8">
        <v>162</v>
      </c>
      <c r="B164" s="8" t="str">
        <f>"74942025040815433244460"</f>
        <v>74942025040815433244460</v>
      </c>
      <c r="C164" s="8" t="str">
        <f t="shared" si="6"/>
        <v>25080204</v>
      </c>
      <c r="D164" s="8" t="s">
        <v>18</v>
      </c>
      <c r="E164" s="8" t="str">
        <f>"杜有为"</f>
        <v>杜有为</v>
      </c>
      <c r="F164" s="9" t="s">
        <v>8</v>
      </c>
    </row>
    <row r="165" ht="43.2" spans="1:6">
      <c r="A165" s="8">
        <v>163</v>
      </c>
      <c r="B165" s="8" t="str">
        <f>"74942025040219270343783"</f>
        <v>74942025040219270343783</v>
      </c>
      <c r="C165" s="8" t="str">
        <f t="shared" si="6"/>
        <v>25080204</v>
      </c>
      <c r="D165" s="8" t="s">
        <v>18</v>
      </c>
      <c r="E165" s="8" t="str">
        <f>"周辰彦"</f>
        <v>周辰彦</v>
      </c>
      <c r="F165" s="9" t="s">
        <v>8</v>
      </c>
    </row>
    <row r="166" ht="43.2" spans="1:6">
      <c r="A166" s="8">
        <v>164</v>
      </c>
      <c r="B166" s="8" t="str">
        <f>"74942025040615153544073"</f>
        <v>74942025040615153544073</v>
      </c>
      <c r="C166" s="8" t="str">
        <f t="shared" si="6"/>
        <v>25080204</v>
      </c>
      <c r="D166" s="8" t="s">
        <v>18</v>
      </c>
      <c r="E166" s="8" t="str">
        <f>"苏妮"</f>
        <v>苏妮</v>
      </c>
      <c r="F166" s="9" t="s">
        <v>8</v>
      </c>
    </row>
    <row r="167" ht="43.2" spans="1:6">
      <c r="A167" s="8">
        <v>165</v>
      </c>
      <c r="B167" s="8" t="str">
        <f>"74942025040910432444557"</f>
        <v>74942025040910432444557</v>
      </c>
      <c r="C167" s="8" t="str">
        <f t="shared" si="6"/>
        <v>25080204</v>
      </c>
      <c r="D167" s="8" t="s">
        <v>18</v>
      </c>
      <c r="E167" s="8" t="str">
        <f>"陆圣诞"</f>
        <v>陆圣诞</v>
      </c>
      <c r="F167" s="9" t="s">
        <v>8</v>
      </c>
    </row>
    <row r="168" ht="43.2" spans="1:6">
      <c r="A168" s="8">
        <v>166</v>
      </c>
      <c r="B168" s="8" t="str">
        <f>"74942025040910431244556"</f>
        <v>74942025040910431244556</v>
      </c>
      <c r="C168" s="8" t="str">
        <f t="shared" si="6"/>
        <v>25080204</v>
      </c>
      <c r="D168" s="8" t="s">
        <v>18</v>
      </c>
      <c r="E168" s="8" t="str">
        <f>"谢金梅"</f>
        <v>谢金梅</v>
      </c>
      <c r="F168" s="9" t="s">
        <v>8</v>
      </c>
    </row>
    <row r="169" ht="43.2" spans="1:6">
      <c r="A169" s="8">
        <v>167</v>
      </c>
      <c r="B169" s="8" t="str">
        <f>"74942025040914455944593"</f>
        <v>74942025040914455944593</v>
      </c>
      <c r="C169" s="8" t="str">
        <f t="shared" si="6"/>
        <v>25080204</v>
      </c>
      <c r="D169" s="8" t="s">
        <v>18</v>
      </c>
      <c r="E169" s="8" t="str">
        <f>"庄佳敏"</f>
        <v>庄佳敏</v>
      </c>
      <c r="F169" s="9" t="s">
        <v>8</v>
      </c>
    </row>
    <row r="170" ht="43.2" spans="1:6">
      <c r="A170" s="8">
        <v>168</v>
      </c>
      <c r="B170" s="8" t="str">
        <f>"74942025040910272444551"</f>
        <v>74942025040910272444551</v>
      </c>
      <c r="C170" s="8" t="str">
        <f t="shared" si="6"/>
        <v>25080204</v>
      </c>
      <c r="D170" s="8" t="s">
        <v>18</v>
      </c>
      <c r="E170" s="8" t="str">
        <f>"樊琪琦"</f>
        <v>樊琪琦</v>
      </c>
      <c r="F170" s="9" t="s">
        <v>8</v>
      </c>
    </row>
    <row r="171" ht="43.2" spans="1:6">
      <c r="A171" s="8">
        <v>169</v>
      </c>
      <c r="B171" s="8" t="str">
        <f>"74942025041009403844696"</f>
        <v>74942025041009403844696</v>
      </c>
      <c r="C171" s="8" t="str">
        <f t="shared" si="6"/>
        <v>25080204</v>
      </c>
      <c r="D171" s="8" t="s">
        <v>18</v>
      </c>
      <c r="E171" s="8" t="str">
        <f>"韩小虹"</f>
        <v>韩小虹</v>
      </c>
      <c r="F171" s="9" t="s">
        <v>8</v>
      </c>
    </row>
    <row r="172" ht="43.2" spans="1:6">
      <c r="A172" s="8">
        <v>170</v>
      </c>
      <c r="B172" s="8" t="str">
        <f>"74942025040310545843831"</f>
        <v>74942025040310545843831</v>
      </c>
      <c r="C172" s="8" t="str">
        <f t="shared" si="6"/>
        <v>25080204</v>
      </c>
      <c r="D172" s="8" t="s">
        <v>18</v>
      </c>
      <c r="E172" s="8" t="str">
        <f>"王建茜"</f>
        <v>王建茜</v>
      </c>
      <c r="F172" s="9" t="s">
        <v>8</v>
      </c>
    </row>
    <row r="173" ht="43.2" spans="1:6">
      <c r="A173" s="8">
        <v>171</v>
      </c>
      <c r="B173" s="8" t="str">
        <f>"74942025041012001744711"</f>
        <v>74942025041012001744711</v>
      </c>
      <c r="C173" s="8" t="str">
        <f t="shared" si="6"/>
        <v>25080204</v>
      </c>
      <c r="D173" s="8" t="s">
        <v>18</v>
      </c>
      <c r="E173" s="8" t="str">
        <f>"肖文静"</f>
        <v>肖文静</v>
      </c>
      <c r="F173" s="9" t="s">
        <v>8</v>
      </c>
    </row>
    <row r="174" ht="43.2" spans="1:6">
      <c r="A174" s="8">
        <v>172</v>
      </c>
      <c r="B174" s="8" t="str">
        <f>"74942025041015561844753"</f>
        <v>74942025041015561844753</v>
      </c>
      <c r="C174" s="8" t="str">
        <f t="shared" si="6"/>
        <v>25080204</v>
      </c>
      <c r="D174" s="8" t="s">
        <v>18</v>
      </c>
      <c r="E174" s="8" t="str">
        <f>"胡静雯"</f>
        <v>胡静雯</v>
      </c>
      <c r="F174" s="9" t="s">
        <v>8</v>
      </c>
    </row>
    <row r="175" ht="43.2" spans="1:6">
      <c r="A175" s="8">
        <v>173</v>
      </c>
      <c r="B175" s="8" t="str">
        <f>"74942025041113080744873"</f>
        <v>74942025041113080744873</v>
      </c>
      <c r="C175" s="8" t="str">
        <f t="shared" si="6"/>
        <v>25080204</v>
      </c>
      <c r="D175" s="8" t="s">
        <v>18</v>
      </c>
      <c r="E175" s="8" t="str">
        <f>"冼风銮"</f>
        <v>冼风銮</v>
      </c>
      <c r="F175" s="9" t="s">
        <v>8</v>
      </c>
    </row>
    <row r="176" ht="43.2" spans="1:6">
      <c r="A176" s="8">
        <v>174</v>
      </c>
      <c r="B176" s="8" t="str">
        <f>"74942025041118484744928"</f>
        <v>74942025041118484744928</v>
      </c>
      <c r="C176" s="8" t="str">
        <f t="shared" si="6"/>
        <v>25080204</v>
      </c>
      <c r="D176" s="8" t="s">
        <v>18</v>
      </c>
      <c r="E176" s="8" t="str">
        <f>"张蕊"</f>
        <v>张蕊</v>
      </c>
      <c r="F176" s="9" t="s">
        <v>8</v>
      </c>
    </row>
    <row r="177" ht="43.2" spans="1:6">
      <c r="A177" s="8">
        <v>175</v>
      </c>
      <c r="B177" s="8" t="str">
        <f>"74942025040821295044509"</f>
        <v>74942025040821295044509</v>
      </c>
      <c r="C177" s="8" t="str">
        <f t="shared" si="6"/>
        <v>25080204</v>
      </c>
      <c r="D177" s="8" t="s">
        <v>18</v>
      </c>
      <c r="E177" s="8" t="str">
        <f>"赵媛博"</f>
        <v>赵媛博</v>
      </c>
      <c r="F177" s="9" t="s">
        <v>8</v>
      </c>
    </row>
    <row r="178" ht="43.2" spans="1:6">
      <c r="A178" s="8">
        <v>176</v>
      </c>
      <c r="B178" s="8" t="str">
        <f>"74942025041308444045009"</f>
        <v>74942025041308444045009</v>
      </c>
      <c r="C178" s="8" t="str">
        <f t="shared" si="6"/>
        <v>25080204</v>
      </c>
      <c r="D178" s="8" t="s">
        <v>18</v>
      </c>
      <c r="E178" s="8" t="str">
        <f>"王萌"</f>
        <v>王萌</v>
      </c>
      <c r="F178" s="9" t="s">
        <v>8</v>
      </c>
    </row>
    <row r="179" ht="43.2" spans="1:6">
      <c r="A179" s="8">
        <v>177</v>
      </c>
      <c r="B179" s="8" t="str">
        <f>"74942025040409422143932"</f>
        <v>74942025040409422143932</v>
      </c>
      <c r="C179" s="8" t="str">
        <f t="shared" si="6"/>
        <v>25080204</v>
      </c>
      <c r="D179" s="8" t="s">
        <v>18</v>
      </c>
      <c r="E179" s="8" t="str">
        <f>"黄萧瑞"</f>
        <v>黄萧瑞</v>
      </c>
      <c r="F179" s="9" t="s">
        <v>8</v>
      </c>
    </row>
    <row r="180" ht="43.2" spans="1:6">
      <c r="A180" s="8">
        <v>178</v>
      </c>
      <c r="B180" s="8" t="str">
        <f>"74942025041421363845192"</f>
        <v>74942025041421363845192</v>
      </c>
      <c r="C180" s="8" t="str">
        <f t="shared" si="6"/>
        <v>25080204</v>
      </c>
      <c r="D180" s="8" t="s">
        <v>18</v>
      </c>
      <c r="E180" s="8" t="str">
        <f>"林阳"</f>
        <v>林阳</v>
      </c>
      <c r="F180" s="9" t="s">
        <v>8</v>
      </c>
    </row>
    <row r="181" ht="43.2" spans="1:6">
      <c r="A181" s="8">
        <v>179</v>
      </c>
      <c r="B181" s="8" t="str">
        <f>"74942025041515570245298"</f>
        <v>74942025041515570245298</v>
      </c>
      <c r="C181" s="8" t="str">
        <f t="shared" si="6"/>
        <v>25080204</v>
      </c>
      <c r="D181" s="8" t="s">
        <v>18</v>
      </c>
      <c r="E181" s="8" t="str">
        <f>"张慧琪"</f>
        <v>张慧琪</v>
      </c>
      <c r="F181" s="9" t="s">
        <v>8</v>
      </c>
    </row>
    <row r="182" ht="43.2" spans="1:6">
      <c r="A182" s="8">
        <v>180</v>
      </c>
      <c r="B182" s="8" t="str">
        <f>"74942025041520185745327"</f>
        <v>74942025041520185745327</v>
      </c>
      <c r="C182" s="8" t="str">
        <f t="shared" si="6"/>
        <v>25080204</v>
      </c>
      <c r="D182" s="8" t="s">
        <v>18</v>
      </c>
      <c r="E182" s="8" t="str">
        <f>"吴江玉"</f>
        <v>吴江玉</v>
      </c>
      <c r="F182" s="9" t="s">
        <v>8</v>
      </c>
    </row>
    <row r="183" ht="43.2" spans="1:6">
      <c r="A183" s="8">
        <v>181</v>
      </c>
      <c r="B183" s="8" t="str">
        <f>"74942025041611201745365"</f>
        <v>74942025041611201745365</v>
      </c>
      <c r="C183" s="8" t="str">
        <f t="shared" si="6"/>
        <v>25080204</v>
      </c>
      <c r="D183" s="8" t="s">
        <v>18</v>
      </c>
      <c r="E183" s="8" t="str">
        <f>"周逸东"</f>
        <v>周逸东</v>
      </c>
      <c r="F183" s="9" t="s">
        <v>8</v>
      </c>
    </row>
    <row r="184" ht="43.2" spans="1:6">
      <c r="A184" s="8">
        <v>182</v>
      </c>
      <c r="B184" s="8" t="str">
        <f>"74942025041517204445307"</f>
        <v>74942025041517204445307</v>
      </c>
      <c r="C184" s="8" t="str">
        <f t="shared" si="6"/>
        <v>25080204</v>
      </c>
      <c r="D184" s="8" t="s">
        <v>18</v>
      </c>
      <c r="E184" s="8" t="str">
        <f>"黄景山"</f>
        <v>黄景山</v>
      </c>
      <c r="F184" s="9" t="s">
        <v>8</v>
      </c>
    </row>
    <row r="185" ht="43.2" spans="1:6">
      <c r="A185" s="8">
        <v>183</v>
      </c>
      <c r="B185" s="8" t="str">
        <f>"74942025041611393645366"</f>
        <v>74942025041611393645366</v>
      </c>
      <c r="C185" s="8" t="str">
        <f t="shared" si="6"/>
        <v>25080204</v>
      </c>
      <c r="D185" s="8" t="s">
        <v>18</v>
      </c>
      <c r="E185" s="8" t="str">
        <f>"王彬贺"</f>
        <v>王彬贺</v>
      </c>
      <c r="F185" s="9" t="s">
        <v>8</v>
      </c>
    </row>
    <row r="186" ht="43.2" spans="1:6">
      <c r="A186" s="8">
        <v>184</v>
      </c>
      <c r="B186" s="8" t="str">
        <f>"74942025041721091545542"</f>
        <v>74942025041721091545542</v>
      </c>
      <c r="C186" s="8" t="str">
        <f t="shared" si="6"/>
        <v>25080204</v>
      </c>
      <c r="D186" s="8" t="s">
        <v>18</v>
      </c>
      <c r="E186" s="8" t="str">
        <f>"张栋慧"</f>
        <v>张栋慧</v>
      </c>
      <c r="F186" s="9" t="s">
        <v>8</v>
      </c>
    </row>
    <row r="187" ht="43.2" spans="1:6">
      <c r="A187" s="8">
        <v>185</v>
      </c>
      <c r="B187" s="8" t="str">
        <f>"74942025041722412745553"</f>
        <v>74942025041722412745553</v>
      </c>
      <c r="C187" s="8" t="str">
        <f t="shared" si="6"/>
        <v>25080204</v>
      </c>
      <c r="D187" s="8" t="s">
        <v>18</v>
      </c>
      <c r="E187" s="8" t="str">
        <f>"王泰桦"</f>
        <v>王泰桦</v>
      </c>
      <c r="F187" s="9" t="s">
        <v>8</v>
      </c>
    </row>
    <row r="188" ht="43.2" spans="1:6">
      <c r="A188" s="8">
        <v>186</v>
      </c>
      <c r="B188" s="8" t="str">
        <f>"74942025041611095445361"</f>
        <v>74942025041611095445361</v>
      </c>
      <c r="C188" s="8" t="str">
        <f t="shared" si="6"/>
        <v>25080204</v>
      </c>
      <c r="D188" s="8" t="s">
        <v>18</v>
      </c>
      <c r="E188" s="8" t="str">
        <f>"庞情"</f>
        <v>庞情</v>
      </c>
      <c r="F188" s="9" t="s">
        <v>8</v>
      </c>
    </row>
    <row r="189" ht="43.2" spans="1:6">
      <c r="A189" s="8">
        <v>187</v>
      </c>
      <c r="B189" s="8" t="str">
        <f>"74942025041815274745611"</f>
        <v>74942025041815274745611</v>
      </c>
      <c r="C189" s="8" t="str">
        <f t="shared" si="6"/>
        <v>25080204</v>
      </c>
      <c r="D189" s="8" t="s">
        <v>18</v>
      </c>
      <c r="E189" s="8" t="str">
        <f>"符慧珍"</f>
        <v>符慧珍</v>
      </c>
      <c r="F189" s="9" t="s">
        <v>8</v>
      </c>
    </row>
    <row r="190" ht="43.2" spans="1:6">
      <c r="A190" s="8">
        <v>188</v>
      </c>
      <c r="B190" s="8" t="str">
        <f>"74942025041721352945544"</f>
        <v>74942025041721352945544</v>
      </c>
      <c r="C190" s="8" t="str">
        <f t="shared" si="6"/>
        <v>25080204</v>
      </c>
      <c r="D190" s="8" t="s">
        <v>18</v>
      </c>
      <c r="E190" s="8" t="str">
        <f>"肖瑾"</f>
        <v>肖瑾</v>
      </c>
      <c r="F190" s="9" t="s">
        <v>8</v>
      </c>
    </row>
    <row r="191" ht="43.2" spans="1:6">
      <c r="A191" s="8">
        <v>189</v>
      </c>
      <c r="B191" s="8" t="str">
        <f>"74942025041911190445669"</f>
        <v>74942025041911190445669</v>
      </c>
      <c r="C191" s="8" t="str">
        <f t="shared" si="6"/>
        <v>25080204</v>
      </c>
      <c r="D191" s="8" t="s">
        <v>18</v>
      </c>
      <c r="E191" s="8" t="str">
        <f>"廖云彤"</f>
        <v>廖云彤</v>
      </c>
      <c r="F191" s="9" t="s">
        <v>8</v>
      </c>
    </row>
    <row r="192" ht="43.2" spans="1:6">
      <c r="A192" s="8">
        <v>190</v>
      </c>
      <c r="B192" s="8" t="str">
        <f>"74942025041822574945659"</f>
        <v>74942025041822574945659</v>
      </c>
      <c r="C192" s="8" t="str">
        <f t="shared" si="6"/>
        <v>25080204</v>
      </c>
      <c r="D192" s="8" t="s">
        <v>18</v>
      </c>
      <c r="E192" s="8" t="str">
        <f>"田志炫"</f>
        <v>田志炫</v>
      </c>
      <c r="F192" s="9" t="s">
        <v>8</v>
      </c>
    </row>
    <row r="193" ht="43.2" spans="1:6">
      <c r="A193" s="8">
        <v>191</v>
      </c>
      <c r="B193" s="8" t="str">
        <f>"74942025041922593645723"</f>
        <v>74942025041922593645723</v>
      </c>
      <c r="C193" s="8" t="str">
        <f t="shared" si="6"/>
        <v>25080204</v>
      </c>
      <c r="D193" s="8" t="s">
        <v>18</v>
      </c>
      <c r="E193" s="8" t="str">
        <f>"林俊君"</f>
        <v>林俊君</v>
      </c>
      <c r="F193" s="9" t="s">
        <v>8</v>
      </c>
    </row>
    <row r="194" ht="43.2" spans="1:6">
      <c r="A194" s="8">
        <v>192</v>
      </c>
      <c r="B194" s="8" t="str">
        <f>"74942025042001181045729"</f>
        <v>74942025042001181045729</v>
      </c>
      <c r="C194" s="8" t="str">
        <f t="shared" si="6"/>
        <v>25080204</v>
      </c>
      <c r="D194" s="8" t="s">
        <v>18</v>
      </c>
      <c r="E194" s="8" t="str">
        <f>"郭掾"</f>
        <v>郭掾</v>
      </c>
      <c r="F194" s="9" t="s">
        <v>8</v>
      </c>
    </row>
    <row r="195" ht="43.2" spans="1:6">
      <c r="A195" s="8">
        <v>193</v>
      </c>
      <c r="B195" s="8" t="str">
        <f>"74942025042011092045742"</f>
        <v>74942025042011092045742</v>
      </c>
      <c r="C195" s="8" t="str">
        <f t="shared" si="6"/>
        <v>25080204</v>
      </c>
      <c r="D195" s="8" t="s">
        <v>18</v>
      </c>
      <c r="E195" s="8" t="str">
        <f>"李忆珍"</f>
        <v>李忆珍</v>
      </c>
      <c r="F195" s="9" t="s">
        <v>8</v>
      </c>
    </row>
    <row r="196" ht="43.2" spans="1:6">
      <c r="A196" s="8">
        <v>194</v>
      </c>
      <c r="B196" s="8" t="str">
        <f>"74942025042014171145754"</f>
        <v>74942025042014171145754</v>
      </c>
      <c r="C196" s="8" t="str">
        <f t="shared" si="6"/>
        <v>25080204</v>
      </c>
      <c r="D196" s="8" t="s">
        <v>18</v>
      </c>
      <c r="E196" s="8" t="str">
        <f>"张思"</f>
        <v>张思</v>
      </c>
      <c r="F196" s="9" t="s">
        <v>8</v>
      </c>
    </row>
    <row r="197" ht="43.2" spans="1:6">
      <c r="A197" s="8">
        <v>195</v>
      </c>
      <c r="B197" s="8" t="str">
        <f>"74942025042014203945755"</f>
        <v>74942025042014203945755</v>
      </c>
      <c r="C197" s="8" t="str">
        <f t="shared" si="6"/>
        <v>25080204</v>
      </c>
      <c r="D197" s="8" t="s">
        <v>18</v>
      </c>
      <c r="E197" s="8" t="str">
        <f>"陈姑"</f>
        <v>陈姑</v>
      </c>
      <c r="F197" s="9" t="s">
        <v>8</v>
      </c>
    </row>
    <row r="198" ht="43.2" spans="1:6">
      <c r="A198" s="8">
        <v>196</v>
      </c>
      <c r="B198" s="8" t="str">
        <f>"74942025042017443345785"</f>
        <v>74942025042017443345785</v>
      </c>
      <c r="C198" s="8" t="str">
        <f t="shared" si="6"/>
        <v>25080204</v>
      </c>
      <c r="D198" s="8" t="s">
        <v>18</v>
      </c>
      <c r="E198" s="8" t="str">
        <f>"刘宇"</f>
        <v>刘宇</v>
      </c>
      <c r="F198" s="9" t="s">
        <v>8</v>
      </c>
    </row>
    <row r="199" ht="43.2" spans="1:6">
      <c r="A199" s="8">
        <v>197</v>
      </c>
      <c r="B199" s="8" t="str">
        <f>"74942025042018141245793"</f>
        <v>74942025042018141245793</v>
      </c>
      <c r="C199" s="8" t="str">
        <f t="shared" si="6"/>
        <v>25080204</v>
      </c>
      <c r="D199" s="8" t="s">
        <v>18</v>
      </c>
      <c r="E199" s="8" t="str">
        <f>"梁海宁"</f>
        <v>梁海宁</v>
      </c>
      <c r="F199" s="9" t="s">
        <v>8</v>
      </c>
    </row>
    <row r="200" ht="43.2" spans="1:6">
      <c r="A200" s="8">
        <v>198</v>
      </c>
      <c r="B200" s="8" t="str">
        <f>"74942025042023553445842"</f>
        <v>74942025042023553445842</v>
      </c>
      <c r="C200" s="8" t="str">
        <f t="shared" si="6"/>
        <v>25080204</v>
      </c>
      <c r="D200" s="8" t="s">
        <v>18</v>
      </c>
      <c r="E200" s="8" t="str">
        <f>"云艳虹"</f>
        <v>云艳虹</v>
      </c>
      <c r="F200" s="9" t="s">
        <v>8</v>
      </c>
    </row>
    <row r="201" ht="43.2" spans="1:6">
      <c r="A201" s="8">
        <v>199</v>
      </c>
      <c r="B201" s="8" t="str">
        <f>"74942025042015211345761"</f>
        <v>74942025042015211345761</v>
      </c>
      <c r="C201" s="8" t="str">
        <f t="shared" si="6"/>
        <v>25080204</v>
      </c>
      <c r="D201" s="8" t="s">
        <v>18</v>
      </c>
      <c r="E201" s="8" t="str">
        <f>"陈倍莹"</f>
        <v>陈倍莹</v>
      </c>
      <c r="F201" s="9" t="s">
        <v>8</v>
      </c>
    </row>
    <row r="202" ht="43.2" spans="1:6">
      <c r="A202" s="8">
        <v>200</v>
      </c>
      <c r="B202" s="8" t="str">
        <f>"74942025033116275443347"</f>
        <v>74942025033116275443347</v>
      </c>
      <c r="C202" s="8" t="str">
        <f t="shared" ref="C202:C250" si="7">"25080206"</f>
        <v>25080206</v>
      </c>
      <c r="D202" s="8" t="s">
        <v>19</v>
      </c>
      <c r="E202" s="8" t="str">
        <f>"何开碧"</f>
        <v>何开碧</v>
      </c>
      <c r="F202" s="9" t="s">
        <v>8</v>
      </c>
    </row>
    <row r="203" ht="43.2" spans="1:6">
      <c r="A203" s="8">
        <v>201</v>
      </c>
      <c r="B203" s="8" t="str">
        <f>"74942025033117535243379"</f>
        <v>74942025033117535243379</v>
      </c>
      <c r="C203" s="8" t="str">
        <f t="shared" si="7"/>
        <v>25080206</v>
      </c>
      <c r="D203" s="8" t="s">
        <v>19</v>
      </c>
      <c r="E203" s="8" t="str">
        <f>"王文璇"</f>
        <v>王文璇</v>
      </c>
      <c r="F203" s="9" t="s">
        <v>8</v>
      </c>
    </row>
    <row r="204" ht="43.2" spans="1:6">
      <c r="A204" s="8">
        <v>202</v>
      </c>
      <c r="B204" s="8" t="str">
        <f>"74942025033123051943435"</f>
        <v>74942025033123051943435</v>
      </c>
      <c r="C204" s="8" t="str">
        <f t="shared" si="7"/>
        <v>25080206</v>
      </c>
      <c r="D204" s="8" t="s">
        <v>19</v>
      </c>
      <c r="E204" s="8" t="str">
        <f>"周丽萍"</f>
        <v>周丽萍</v>
      </c>
      <c r="F204" s="9" t="s">
        <v>8</v>
      </c>
    </row>
    <row r="205" ht="43.2" spans="1:6">
      <c r="A205" s="8">
        <v>203</v>
      </c>
      <c r="B205" s="8" t="str">
        <f>"74942025040116591943565"</f>
        <v>74942025040116591943565</v>
      </c>
      <c r="C205" s="8" t="str">
        <f t="shared" si="7"/>
        <v>25080206</v>
      </c>
      <c r="D205" s="8" t="s">
        <v>19</v>
      </c>
      <c r="E205" s="8" t="str">
        <f>"陆忠亮"</f>
        <v>陆忠亮</v>
      </c>
      <c r="F205" s="9" t="s">
        <v>8</v>
      </c>
    </row>
    <row r="206" ht="43.2" spans="1:6">
      <c r="A206" s="8">
        <v>204</v>
      </c>
      <c r="B206" s="8" t="str">
        <f>"74942025040117570943582"</f>
        <v>74942025040117570943582</v>
      </c>
      <c r="C206" s="8" t="str">
        <f t="shared" si="7"/>
        <v>25080206</v>
      </c>
      <c r="D206" s="8" t="s">
        <v>19</v>
      </c>
      <c r="E206" s="8" t="str">
        <f>"熊章裕"</f>
        <v>熊章裕</v>
      </c>
      <c r="F206" s="9" t="s">
        <v>8</v>
      </c>
    </row>
    <row r="207" ht="43.2" spans="1:6">
      <c r="A207" s="8">
        <v>205</v>
      </c>
      <c r="B207" s="8" t="str">
        <f>"74942025040119403143596"</f>
        <v>74942025040119403143596</v>
      </c>
      <c r="C207" s="8" t="str">
        <f t="shared" si="7"/>
        <v>25080206</v>
      </c>
      <c r="D207" s="8" t="s">
        <v>19</v>
      </c>
      <c r="E207" s="8" t="str">
        <f>"许昌珍"</f>
        <v>许昌珍</v>
      </c>
      <c r="F207" s="9" t="s">
        <v>8</v>
      </c>
    </row>
    <row r="208" ht="43.2" spans="1:6">
      <c r="A208" s="8">
        <v>206</v>
      </c>
      <c r="B208" s="8" t="str">
        <f>"74942025033120475643407"</f>
        <v>74942025033120475643407</v>
      </c>
      <c r="C208" s="8" t="str">
        <f t="shared" si="7"/>
        <v>25080206</v>
      </c>
      <c r="D208" s="8" t="s">
        <v>19</v>
      </c>
      <c r="E208" s="8" t="str">
        <f>"林佩霞"</f>
        <v>林佩霞</v>
      </c>
      <c r="F208" s="9" t="s">
        <v>8</v>
      </c>
    </row>
    <row r="209" ht="43.2" spans="1:6">
      <c r="A209" s="8">
        <v>207</v>
      </c>
      <c r="B209" s="8" t="str">
        <f>"74942025040214285243707"</f>
        <v>74942025040214285243707</v>
      </c>
      <c r="C209" s="8" t="str">
        <f t="shared" si="7"/>
        <v>25080206</v>
      </c>
      <c r="D209" s="8" t="s">
        <v>19</v>
      </c>
      <c r="E209" s="8" t="str">
        <f>"孟秋月"</f>
        <v>孟秋月</v>
      </c>
      <c r="F209" s="9" t="s">
        <v>8</v>
      </c>
    </row>
    <row r="210" ht="43.2" spans="1:6">
      <c r="A210" s="8">
        <v>208</v>
      </c>
      <c r="B210" s="8" t="str">
        <f>"74942025040215373743729"</f>
        <v>74942025040215373743729</v>
      </c>
      <c r="C210" s="8" t="str">
        <f t="shared" si="7"/>
        <v>25080206</v>
      </c>
      <c r="D210" s="8" t="s">
        <v>19</v>
      </c>
      <c r="E210" s="8" t="str">
        <f>"蔡伊娇"</f>
        <v>蔡伊娇</v>
      </c>
      <c r="F210" s="9" t="s">
        <v>8</v>
      </c>
    </row>
    <row r="211" ht="43.2" spans="1:6">
      <c r="A211" s="8">
        <v>209</v>
      </c>
      <c r="B211" s="8" t="str">
        <f>"74942025040210451143670"</f>
        <v>74942025040210451143670</v>
      </c>
      <c r="C211" s="8" t="str">
        <f t="shared" si="7"/>
        <v>25080206</v>
      </c>
      <c r="D211" s="8" t="s">
        <v>19</v>
      </c>
      <c r="E211" s="8" t="str">
        <f>"郭永丽"</f>
        <v>郭永丽</v>
      </c>
      <c r="F211" s="9" t="s">
        <v>8</v>
      </c>
    </row>
    <row r="212" ht="43.2" spans="1:6">
      <c r="A212" s="8">
        <v>210</v>
      </c>
      <c r="B212" s="8" t="str">
        <f>"74942025040117082743567"</f>
        <v>74942025040117082743567</v>
      </c>
      <c r="C212" s="8" t="str">
        <f t="shared" si="7"/>
        <v>25080206</v>
      </c>
      <c r="D212" s="8" t="s">
        <v>19</v>
      </c>
      <c r="E212" s="8" t="str">
        <f>"王孟萍"</f>
        <v>王孟萍</v>
      </c>
      <c r="F212" s="9" t="s">
        <v>8</v>
      </c>
    </row>
    <row r="213" ht="43.2" spans="1:6">
      <c r="A213" s="8">
        <v>211</v>
      </c>
      <c r="B213" s="8" t="str">
        <f>"74942025040222363343812"</f>
        <v>74942025040222363343812</v>
      </c>
      <c r="C213" s="8" t="str">
        <f t="shared" si="7"/>
        <v>25080206</v>
      </c>
      <c r="D213" s="8" t="s">
        <v>19</v>
      </c>
      <c r="E213" s="8" t="str">
        <f>"李振莹"</f>
        <v>李振莹</v>
      </c>
      <c r="F213" s="9" t="s">
        <v>8</v>
      </c>
    </row>
    <row r="214" ht="43.2" spans="1:6">
      <c r="A214" s="8">
        <v>212</v>
      </c>
      <c r="B214" s="8" t="str">
        <f>"74942025040315494943875"</f>
        <v>74942025040315494943875</v>
      </c>
      <c r="C214" s="8" t="str">
        <f t="shared" si="7"/>
        <v>25080206</v>
      </c>
      <c r="D214" s="8" t="s">
        <v>19</v>
      </c>
      <c r="E214" s="8" t="str">
        <f>"符发莹"</f>
        <v>符发莹</v>
      </c>
      <c r="F214" s="9" t="s">
        <v>8</v>
      </c>
    </row>
    <row r="215" ht="43.2" spans="1:6">
      <c r="A215" s="8">
        <v>213</v>
      </c>
      <c r="B215" s="8" t="str">
        <f>"74942025040417335243959"</f>
        <v>74942025040417335243959</v>
      </c>
      <c r="C215" s="8" t="str">
        <f t="shared" si="7"/>
        <v>25080206</v>
      </c>
      <c r="D215" s="8" t="s">
        <v>19</v>
      </c>
      <c r="E215" s="8" t="str">
        <f>"李馨月"</f>
        <v>李馨月</v>
      </c>
      <c r="F215" s="9" t="s">
        <v>8</v>
      </c>
    </row>
    <row r="216" ht="43.2" spans="1:6">
      <c r="A216" s="8">
        <v>214</v>
      </c>
      <c r="B216" s="8" t="str">
        <f>"74942025040518055444020"</f>
        <v>74942025040518055444020</v>
      </c>
      <c r="C216" s="8" t="str">
        <f t="shared" si="7"/>
        <v>25080206</v>
      </c>
      <c r="D216" s="8" t="s">
        <v>19</v>
      </c>
      <c r="E216" s="8" t="str">
        <f>"陈启"</f>
        <v>陈启</v>
      </c>
      <c r="F216" s="9" t="s">
        <v>8</v>
      </c>
    </row>
    <row r="217" ht="43.2" spans="1:6">
      <c r="A217" s="8">
        <v>215</v>
      </c>
      <c r="B217" s="8" t="str">
        <f>"74942025040617370544089"</f>
        <v>74942025040617370544089</v>
      </c>
      <c r="C217" s="8" t="str">
        <f t="shared" si="7"/>
        <v>25080206</v>
      </c>
      <c r="D217" s="8" t="s">
        <v>19</v>
      </c>
      <c r="E217" s="8" t="str">
        <f>"吴向"</f>
        <v>吴向</v>
      </c>
      <c r="F217" s="9" t="s">
        <v>8</v>
      </c>
    </row>
    <row r="218" ht="43.2" spans="1:6">
      <c r="A218" s="8">
        <v>216</v>
      </c>
      <c r="B218" s="8" t="str">
        <f>"74942025040609380544060"</f>
        <v>74942025040609380544060</v>
      </c>
      <c r="C218" s="8" t="str">
        <f t="shared" si="7"/>
        <v>25080206</v>
      </c>
      <c r="D218" s="8" t="s">
        <v>19</v>
      </c>
      <c r="E218" s="8" t="str">
        <f>"王萌"</f>
        <v>王萌</v>
      </c>
      <c r="F218" s="9" t="s">
        <v>8</v>
      </c>
    </row>
    <row r="219" ht="43.2" spans="1:6">
      <c r="A219" s="8">
        <v>217</v>
      </c>
      <c r="B219" s="8" t="str">
        <f>"74942025040711030944185"</f>
        <v>74942025040711030944185</v>
      </c>
      <c r="C219" s="8" t="str">
        <f t="shared" si="7"/>
        <v>25080206</v>
      </c>
      <c r="D219" s="8" t="s">
        <v>19</v>
      </c>
      <c r="E219" s="8" t="str">
        <f>"李慈云"</f>
        <v>李慈云</v>
      </c>
      <c r="F219" s="9" t="s">
        <v>8</v>
      </c>
    </row>
    <row r="220" ht="43.2" spans="1:6">
      <c r="A220" s="8">
        <v>218</v>
      </c>
      <c r="B220" s="8" t="str">
        <f>"74942025040715451744260"</f>
        <v>74942025040715451744260</v>
      </c>
      <c r="C220" s="8" t="str">
        <f t="shared" si="7"/>
        <v>25080206</v>
      </c>
      <c r="D220" s="8" t="s">
        <v>19</v>
      </c>
      <c r="E220" s="8" t="str">
        <f>"农荞伊"</f>
        <v>农荞伊</v>
      </c>
      <c r="F220" s="9" t="s">
        <v>8</v>
      </c>
    </row>
    <row r="221" ht="43.2" spans="1:6">
      <c r="A221" s="8">
        <v>219</v>
      </c>
      <c r="B221" s="8" t="str">
        <f>"74942025040815111544449"</f>
        <v>74942025040815111544449</v>
      </c>
      <c r="C221" s="8" t="str">
        <f t="shared" si="7"/>
        <v>25080206</v>
      </c>
      <c r="D221" s="8" t="s">
        <v>19</v>
      </c>
      <c r="E221" s="8" t="str">
        <f>"张铭"</f>
        <v>张铭</v>
      </c>
      <c r="F221" s="9" t="s">
        <v>8</v>
      </c>
    </row>
    <row r="222" ht="43.2" spans="1:6">
      <c r="A222" s="8">
        <v>220</v>
      </c>
      <c r="B222" s="8" t="str">
        <f>"74942025040821134744506"</f>
        <v>74942025040821134744506</v>
      </c>
      <c r="C222" s="8" t="str">
        <f t="shared" si="7"/>
        <v>25080206</v>
      </c>
      <c r="D222" s="8" t="s">
        <v>19</v>
      </c>
      <c r="E222" s="8" t="str">
        <f>"张小燕"</f>
        <v>张小燕</v>
      </c>
      <c r="F222" s="9" t="s">
        <v>8</v>
      </c>
    </row>
    <row r="223" ht="43.2" spans="1:6">
      <c r="A223" s="8">
        <v>221</v>
      </c>
      <c r="B223" s="8" t="str">
        <f>"74942025040921394244669"</f>
        <v>74942025040921394244669</v>
      </c>
      <c r="C223" s="8" t="str">
        <f t="shared" si="7"/>
        <v>25080206</v>
      </c>
      <c r="D223" s="8" t="s">
        <v>19</v>
      </c>
      <c r="E223" s="8" t="str">
        <f>"吴春玲"</f>
        <v>吴春玲</v>
      </c>
      <c r="F223" s="9" t="s">
        <v>8</v>
      </c>
    </row>
    <row r="224" ht="43.2" spans="1:6">
      <c r="A224" s="8">
        <v>222</v>
      </c>
      <c r="B224" s="8" t="str">
        <f>"74942025040922201844676"</f>
        <v>74942025040922201844676</v>
      </c>
      <c r="C224" s="8" t="str">
        <f t="shared" si="7"/>
        <v>25080206</v>
      </c>
      <c r="D224" s="8" t="s">
        <v>19</v>
      </c>
      <c r="E224" s="8" t="str">
        <f>"蔡於兼"</f>
        <v>蔡於兼</v>
      </c>
      <c r="F224" s="9" t="s">
        <v>8</v>
      </c>
    </row>
    <row r="225" ht="43.2" spans="1:6">
      <c r="A225" s="8">
        <v>223</v>
      </c>
      <c r="B225" s="8" t="str">
        <f>"74942025041013073844717"</f>
        <v>74942025041013073844717</v>
      </c>
      <c r="C225" s="8" t="str">
        <f t="shared" si="7"/>
        <v>25080206</v>
      </c>
      <c r="D225" s="8" t="s">
        <v>19</v>
      </c>
      <c r="E225" s="8" t="str">
        <f>"丁兵"</f>
        <v>丁兵</v>
      </c>
      <c r="F225" s="9" t="s">
        <v>8</v>
      </c>
    </row>
    <row r="226" ht="43.2" spans="1:6">
      <c r="A226" s="8">
        <v>224</v>
      </c>
      <c r="B226" s="8" t="str">
        <f>"74942025040314484243862"</f>
        <v>74942025040314484243862</v>
      </c>
      <c r="C226" s="8" t="str">
        <f t="shared" si="7"/>
        <v>25080206</v>
      </c>
      <c r="D226" s="8" t="s">
        <v>19</v>
      </c>
      <c r="E226" s="8" t="str">
        <f>"郑明娟"</f>
        <v>郑明娟</v>
      </c>
      <c r="F226" s="9" t="s">
        <v>8</v>
      </c>
    </row>
    <row r="227" ht="43.2" spans="1:6">
      <c r="A227" s="8">
        <v>225</v>
      </c>
      <c r="B227" s="8" t="str">
        <f>"74942025041110011144850"</f>
        <v>74942025041110011144850</v>
      </c>
      <c r="C227" s="8" t="str">
        <f t="shared" si="7"/>
        <v>25080206</v>
      </c>
      <c r="D227" s="8" t="s">
        <v>19</v>
      </c>
      <c r="E227" s="8" t="str">
        <f>"劳广术"</f>
        <v>劳广术</v>
      </c>
      <c r="F227" s="9" t="s">
        <v>8</v>
      </c>
    </row>
    <row r="228" ht="43.2" spans="1:6">
      <c r="A228" s="8">
        <v>226</v>
      </c>
      <c r="B228" s="8" t="str">
        <f>"74942025041110462344859"</f>
        <v>74942025041110462344859</v>
      </c>
      <c r="C228" s="8" t="str">
        <f t="shared" si="7"/>
        <v>25080206</v>
      </c>
      <c r="D228" s="8" t="s">
        <v>19</v>
      </c>
      <c r="E228" s="8" t="str">
        <f>"袁婷婷"</f>
        <v>袁婷婷</v>
      </c>
      <c r="F228" s="9" t="s">
        <v>8</v>
      </c>
    </row>
    <row r="229" ht="43.2" spans="1:6">
      <c r="A229" s="8">
        <v>227</v>
      </c>
      <c r="B229" s="8" t="str">
        <f>"74942025041112010644865"</f>
        <v>74942025041112010644865</v>
      </c>
      <c r="C229" s="8" t="str">
        <f t="shared" si="7"/>
        <v>25080206</v>
      </c>
      <c r="D229" s="8" t="s">
        <v>19</v>
      </c>
      <c r="E229" s="8" t="str">
        <f>"胡颖"</f>
        <v>胡颖</v>
      </c>
      <c r="F229" s="9" t="s">
        <v>8</v>
      </c>
    </row>
    <row r="230" ht="43.2" spans="1:6">
      <c r="A230" s="8">
        <v>228</v>
      </c>
      <c r="B230" s="8" t="str">
        <f>"74942025041022270744822"</f>
        <v>74942025041022270744822</v>
      </c>
      <c r="C230" s="8" t="str">
        <f t="shared" si="7"/>
        <v>25080206</v>
      </c>
      <c r="D230" s="8" t="s">
        <v>19</v>
      </c>
      <c r="E230" s="8" t="str">
        <f>"陈伊莹"</f>
        <v>陈伊莹</v>
      </c>
      <c r="F230" s="9" t="s">
        <v>8</v>
      </c>
    </row>
    <row r="231" ht="43.2" spans="1:6">
      <c r="A231" s="8">
        <v>229</v>
      </c>
      <c r="B231" s="8" t="str">
        <f>"74942025041216003344979"</f>
        <v>74942025041216003344979</v>
      </c>
      <c r="C231" s="8" t="str">
        <f t="shared" si="7"/>
        <v>25080206</v>
      </c>
      <c r="D231" s="8" t="s">
        <v>19</v>
      </c>
      <c r="E231" s="8" t="str">
        <f>"倪文乐"</f>
        <v>倪文乐</v>
      </c>
      <c r="F231" s="9" t="s">
        <v>8</v>
      </c>
    </row>
    <row r="232" ht="43.2" spans="1:6">
      <c r="A232" s="8">
        <v>230</v>
      </c>
      <c r="B232" s="8" t="str">
        <f>"74942025033120451743404"</f>
        <v>74942025033120451743404</v>
      </c>
      <c r="C232" s="8" t="str">
        <f t="shared" si="7"/>
        <v>25080206</v>
      </c>
      <c r="D232" s="8" t="s">
        <v>19</v>
      </c>
      <c r="E232" s="8" t="str">
        <f>"吴紫姹"</f>
        <v>吴紫姹</v>
      </c>
      <c r="F232" s="9" t="s">
        <v>8</v>
      </c>
    </row>
    <row r="233" ht="43.2" spans="1:6">
      <c r="A233" s="8">
        <v>231</v>
      </c>
      <c r="B233" s="8" t="str">
        <f>"74942025041023073944827"</f>
        <v>74942025041023073944827</v>
      </c>
      <c r="C233" s="8" t="str">
        <f t="shared" si="7"/>
        <v>25080206</v>
      </c>
      <c r="D233" s="8" t="s">
        <v>19</v>
      </c>
      <c r="E233" s="8" t="str">
        <f>"阮武"</f>
        <v>阮武</v>
      </c>
      <c r="F233" s="9" t="s">
        <v>8</v>
      </c>
    </row>
    <row r="234" ht="43.2" spans="1:6">
      <c r="A234" s="8">
        <v>232</v>
      </c>
      <c r="B234" s="8" t="str">
        <f>"74942025041016123244758"</f>
        <v>74942025041016123244758</v>
      </c>
      <c r="C234" s="8" t="str">
        <f t="shared" si="7"/>
        <v>25080206</v>
      </c>
      <c r="D234" s="8" t="s">
        <v>19</v>
      </c>
      <c r="E234" s="8" t="str">
        <f>"周泽钊"</f>
        <v>周泽钊</v>
      </c>
      <c r="F234" s="9" t="s">
        <v>8</v>
      </c>
    </row>
    <row r="235" ht="43.2" spans="1:6">
      <c r="A235" s="8">
        <v>233</v>
      </c>
      <c r="B235" s="8" t="str">
        <f>"74942025041416040245143"</f>
        <v>74942025041416040245143</v>
      </c>
      <c r="C235" s="8" t="str">
        <f t="shared" si="7"/>
        <v>25080206</v>
      </c>
      <c r="D235" s="8" t="s">
        <v>19</v>
      </c>
      <c r="E235" s="8" t="str">
        <f>"贾东霖"</f>
        <v>贾东霖</v>
      </c>
      <c r="F235" s="9" t="s">
        <v>8</v>
      </c>
    </row>
    <row r="236" ht="43.2" spans="1:6">
      <c r="A236" s="8">
        <v>234</v>
      </c>
      <c r="B236" s="8" t="str">
        <f>"74942025041510034645239"</f>
        <v>74942025041510034645239</v>
      </c>
      <c r="C236" s="8" t="str">
        <f t="shared" si="7"/>
        <v>25080206</v>
      </c>
      <c r="D236" s="8" t="s">
        <v>19</v>
      </c>
      <c r="E236" s="8" t="str">
        <f>"欧阳燕菲"</f>
        <v>欧阳燕菲</v>
      </c>
      <c r="F236" s="9" t="s">
        <v>8</v>
      </c>
    </row>
    <row r="237" ht="43.2" spans="1:6">
      <c r="A237" s="8">
        <v>235</v>
      </c>
      <c r="B237" s="8" t="str">
        <f>"74942025041513252345282"</f>
        <v>74942025041513252345282</v>
      </c>
      <c r="C237" s="8" t="str">
        <f t="shared" si="7"/>
        <v>25080206</v>
      </c>
      <c r="D237" s="8" t="s">
        <v>19</v>
      </c>
      <c r="E237" s="8" t="str">
        <f>"吴冬仪"</f>
        <v>吴冬仪</v>
      </c>
      <c r="F237" s="9" t="s">
        <v>8</v>
      </c>
    </row>
    <row r="238" ht="43.2" spans="1:6">
      <c r="A238" s="8">
        <v>236</v>
      </c>
      <c r="B238" s="8" t="str">
        <f>"74942025041520093645324"</f>
        <v>74942025041520093645324</v>
      </c>
      <c r="C238" s="8" t="str">
        <f t="shared" si="7"/>
        <v>25080206</v>
      </c>
      <c r="D238" s="8" t="s">
        <v>19</v>
      </c>
      <c r="E238" s="8" t="str">
        <f>"王丽"</f>
        <v>王丽</v>
      </c>
      <c r="F238" s="9" t="s">
        <v>8</v>
      </c>
    </row>
    <row r="239" ht="43.2" spans="1:6">
      <c r="A239" s="8">
        <v>237</v>
      </c>
      <c r="B239" s="8" t="str">
        <f>"74942025041717565345522"</f>
        <v>74942025041717565345522</v>
      </c>
      <c r="C239" s="8" t="str">
        <f t="shared" si="7"/>
        <v>25080206</v>
      </c>
      <c r="D239" s="8" t="s">
        <v>19</v>
      </c>
      <c r="E239" s="8" t="str">
        <f>"刘卓"</f>
        <v>刘卓</v>
      </c>
      <c r="F239" s="9" t="s">
        <v>8</v>
      </c>
    </row>
    <row r="240" ht="43.2" spans="1:6">
      <c r="A240" s="8">
        <v>238</v>
      </c>
      <c r="B240" s="8" t="str">
        <f>"74942025041718553345527"</f>
        <v>74942025041718553345527</v>
      </c>
      <c r="C240" s="8" t="str">
        <f t="shared" si="7"/>
        <v>25080206</v>
      </c>
      <c r="D240" s="8" t="s">
        <v>19</v>
      </c>
      <c r="E240" s="8" t="str">
        <f>"周运露"</f>
        <v>周运露</v>
      </c>
      <c r="F240" s="9" t="s">
        <v>8</v>
      </c>
    </row>
    <row r="241" ht="43.2" spans="1:6">
      <c r="A241" s="8">
        <v>239</v>
      </c>
      <c r="B241" s="8" t="str">
        <f>"74942025041715261845493"</f>
        <v>74942025041715261845493</v>
      </c>
      <c r="C241" s="8" t="str">
        <f t="shared" si="7"/>
        <v>25080206</v>
      </c>
      <c r="D241" s="8" t="s">
        <v>19</v>
      </c>
      <c r="E241" s="8" t="str">
        <f>"田丰华"</f>
        <v>田丰华</v>
      </c>
      <c r="F241" s="9" t="s">
        <v>8</v>
      </c>
    </row>
    <row r="242" ht="43.2" spans="1:6">
      <c r="A242" s="8">
        <v>240</v>
      </c>
      <c r="B242" s="8" t="str">
        <f>"74942025041718512745526"</f>
        <v>74942025041718512745526</v>
      </c>
      <c r="C242" s="8" t="str">
        <f t="shared" si="7"/>
        <v>25080206</v>
      </c>
      <c r="D242" s="8" t="s">
        <v>19</v>
      </c>
      <c r="E242" s="8" t="str">
        <f>"葛玉建"</f>
        <v>葛玉建</v>
      </c>
      <c r="F242" s="9" t="s">
        <v>8</v>
      </c>
    </row>
    <row r="243" ht="43.2" spans="1:6">
      <c r="A243" s="8">
        <v>241</v>
      </c>
      <c r="B243" s="8" t="str">
        <f>"74942025041916203845686"</f>
        <v>74942025041916203845686</v>
      </c>
      <c r="C243" s="8" t="str">
        <f t="shared" si="7"/>
        <v>25080206</v>
      </c>
      <c r="D243" s="8" t="s">
        <v>19</v>
      </c>
      <c r="E243" s="8" t="str">
        <f>"石新宇"</f>
        <v>石新宇</v>
      </c>
      <c r="F243" s="9" t="s">
        <v>8</v>
      </c>
    </row>
    <row r="244" ht="43.2" spans="1:6">
      <c r="A244" s="8">
        <v>242</v>
      </c>
      <c r="B244" s="8" t="str">
        <f>"74942025041918464545697"</f>
        <v>74942025041918464545697</v>
      </c>
      <c r="C244" s="8" t="str">
        <f t="shared" si="7"/>
        <v>25080206</v>
      </c>
      <c r="D244" s="8" t="s">
        <v>19</v>
      </c>
      <c r="E244" s="8" t="str">
        <f>"李涛"</f>
        <v>李涛</v>
      </c>
      <c r="F244" s="9" t="s">
        <v>8</v>
      </c>
    </row>
    <row r="245" ht="43.2" spans="1:6">
      <c r="A245" s="8">
        <v>243</v>
      </c>
      <c r="B245" s="8" t="str">
        <f>"74942025041921524745712"</f>
        <v>74942025041921524745712</v>
      </c>
      <c r="C245" s="8" t="str">
        <f t="shared" si="7"/>
        <v>25080206</v>
      </c>
      <c r="D245" s="8" t="s">
        <v>19</v>
      </c>
      <c r="E245" s="8" t="str">
        <f>"张晓霞"</f>
        <v>张晓霞</v>
      </c>
      <c r="F245" s="9" t="s">
        <v>8</v>
      </c>
    </row>
    <row r="246" ht="43.2" spans="1:6">
      <c r="A246" s="8">
        <v>244</v>
      </c>
      <c r="B246" s="8" t="str">
        <f>"74942025042000351545728"</f>
        <v>74942025042000351545728</v>
      </c>
      <c r="C246" s="8" t="str">
        <f t="shared" si="7"/>
        <v>25080206</v>
      </c>
      <c r="D246" s="8" t="s">
        <v>19</v>
      </c>
      <c r="E246" s="8" t="str">
        <f>"徐子寅"</f>
        <v>徐子寅</v>
      </c>
      <c r="F246" s="9" t="s">
        <v>8</v>
      </c>
    </row>
    <row r="247" ht="43.2" spans="1:6">
      <c r="A247" s="8">
        <v>245</v>
      </c>
      <c r="B247" s="8" t="str">
        <f>"74942025042021385145814"</f>
        <v>74942025042021385145814</v>
      </c>
      <c r="C247" s="8" t="str">
        <f t="shared" si="7"/>
        <v>25080206</v>
      </c>
      <c r="D247" s="8" t="s">
        <v>19</v>
      </c>
      <c r="E247" s="8" t="str">
        <f>"林文云"</f>
        <v>林文云</v>
      </c>
      <c r="F247" s="9" t="s">
        <v>8</v>
      </c>
    </row>
    <row r="248" ht="43.2" spans="1:6">
      <c r="A248" s="8">
        <v>246</v>
      </c>
      <c r="B248" s="8" t="str">
        <f>"74942025041922343945720"</f>
        <v>74942025041922343945720</v>
      </c>
      <c r="C248" s="8" t="str">
        <f t="shared" si="7"/>
        <v>25080206</v>
      </c>
      <c r="D248" s="8" t="s">
        <v>19</v>
      </c>
      <c r="E248" s="8" t="str">
        <f>"李二莉"</f>
        <v>李二莉</v>
      </c>
      <c r="F248" s="9" t="s">
        <v>8</v>
      </c>
    </row>
    <row r="249" ht="43.2" spans="1:6">
      <c r="A249" s="8">
        <v>247</v>
      </c>
      <c r="B249" s="8" t="str">
        <f>"74942025042102354645859"</f>
        <v>74942025042102354645859</v>
      </c>
      <c r="C249" s="8" t="str">
        <f t="shared" si="7"/>
        <v>25080206</v>
      </c>
      <c r="D249" s="8" t="s">
        <v>19</v>
      </c>
      <c r="E249" s="8" t="str">
        <f>"曾丽萍"</f>
        <v>曾丽萍</v>
      </c>
      <c r="F249" s="9" t="s">
        <v>8</v>
      </c>
    </row>
    <row r="250" ht="43.2" spans="1:6">
      <c r="A250" s="8">
        <v>248</v>
      </c>
      <c r="B250" s="8" t="str">
        <f>"74942025042100523945850"</f>
        <v>74942025042100523945850</v>
      </c>
      <c r="C250" s="8" t="str">
        <f t="shared" si="7"/>
        <v>25080206</v>
      </c>
      <c r="D250" s="8" t="s">
        <v>19</v>
      </c>
      <c r="E250" s="8" t="str">
        <f>"陈明洋"</f>
        <v>陈明洋</v>
      </c>
      <c r="F250" s="9" t="s">
        <v>8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Ming ʚɞ</cp:lastModifiedBy>
  <dcterms:created xsi:type="dcterms:W3CDTF">2025-05-08T07:44:34Z</dcterms:created>
  <dcterms:modified xsi:type="dcterms:W3CDTF">2025-05-09T00:16:27Z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